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TPA\TIPS\FTIP\2017 FTIP\Amendments\Formal Amendment No. 9\"/>
    </mc:Choice>
  </mc:AlternateContent>
  <xr:revisionPtr revIDLastSave="0" documentId="8_{5DE34DD4-1165-4C8D-9674-58C068A6E3F0}" xr6:coauthVersionLast="31" xr6:coauthVersionMax="31" xr10:uidLastSave="{00000000-0000-0000-0000-000000000000}"/>
  <bookViews>
    <workbookView xWindow="0" yWindow="0" windowWidth="28800" windowHeight="11610" activeTab="2" xr2:uid="{00000000-000D-0000-FFFF-FFFF00000000}"/>
  </bookViews>
  <sheets>
    <sheet name="Collision Reduction" sheetId="8" r:id="rId1"/>
    <sheet name="Roadway Preservation" sheetId="12" r:id="rId2"/>
    <sheet name="Bridge Rehab" sheetId="10" r:id="rId3"/>
    <sheet name="Minor" sheetId="15" r:id="rId4"/>
    <sheet name="Mandates" sheetId="9" r:id="rId5"/>
    <sheet name="Mobility" sheetId="14" r:id="rId6"/>
  </sheets>
  <definedNames>
    <definedName name="_xlnm.Print_Area" localSheetId="2">'Bridge Rehab'!$A$1:$O$12</definedName>
    <definedName name="_xlnm.Print_Area" localSheetId="0">'Collision Reduction'!$A$1:$N$12</definedName>
    <definedName name="_xlnm.Print_Area" localSheetId="1">'Roadway Preservation'!$A$1:$O$18</definedName>
  </definedNames>
  <calcPr calcId="179017"/>
</workbook>
</file>

<file path=xl/calcChain.xml><?xml version="1.0" encoding="utf-8"?>
<calcChain xmlns="http://schemas.openxmlformats.org/spreadsheetml/2006/main">
  <c r="O14" i="10" l="1"/>
  <c r="N12" i="10"/>
  <c r="N14" i="10" s="1"/>
  <c r="N15" i="10" s="1"/>
  <c r="O11" i="10"/>
  <c r="O10" i="10"/>
  <c r="O9" i="10"/>
  <c r="O6" i="10"/>
  <c r="O10" i="12"/>
  <c r="O9" i="12"/>
  <c r="O8" i="12" l="1"/>
  <c r="J11" i="8" l="1"/>
  <c r="L11" i="8"/>
  <c r="G11" i="8"/>
  <c r="M10" i="8"/>
  <c r="L13" i="12"/>
  <c r="L15" i="12" s="1"/>
  <c r="L16" i="12" s="1"/>
  <c r="L5" i="15" l="1"/>
  <c r="L4" i="15"/>
  <c r="L3" i="15"/>
  <c r="L2" i="15"/>
  <c r="K9" i="8" l="1"/>
  <c r="N9" i="8" s="1"/>
  <c r="N13" i="12" l="1"/>
  <c r="N15" i="12" s="1"/>
  <c r="N16" i="12" s="1"/>
  <c r="O11" i="12" l="1"/>
  <c r="I6" i="9"/>
  <c r="H6" i="9"/>
  <c r="G6" i="9"/>
  <c r="N10" i="9"/>
  <c r="J6" i="14" l="1"/>
  <c r="J12" i="10" l="1"/>
  <c r="J14" i="10" s="1"/>
  <c r="J15" i="10" s="1"/>
  <c r="L12" i="10"/>
  <c r="L14" i="10" s="1"/>
  <c r="L15" i="10" s="1"/>
  <c r="G12" i="10"/>
  <c r="K6" i="10"/>
  <c r="M8" i="10"/>
  <c r="O8" i="10" s="1"/>
  <c r="I12" i="10"/>
  <c r="H12" i="10"/>
  <c r="L13" i="8"/>
  <c r="L14" i="8" s="1"/>
  <c r="J13" i="8"/>
  <c r="J14" i="8" s="1"/>
  <c r="K6" i="8"/>
  <c r="K11" i="8" s="1"/>
  <c r="K13" i="8" s="1"/>
  <c r="K14" i="8" s="1"/>
  <c r="I8" i="8"/>
  <c r="I11" i="8" s="1"/>
  <c r="H8" i="8"/>
  <c r="H11" i="8" s="1"/>
  <c r="M7" i="8"/>
  <c r="K6" i="9"/>
  <c r="K7" i="12"/>
  <c r="O7" i="12" s="1"/>
  <c r="M8" i="8" l="1"/>
  <c r="M7" i="10"/>
  <c r="M11" i="8"/>
  <c r="M13" i="8" s="1"/>
  <c r="M14" i="8" s="1"/>
  <c r="K12" i="10"/>
  <c r="K14" i="10" s="1"/>
  <c r="K15" i="10" s="1"/>
  <c r="H12" i="12"/>
  <c r="M12" i="10" l="1"/>
  <c r="M14" i="10" s="1"/>
  <c r="M15" i="10" s="1"/>
  <c r="O7" i="10"/>
  <c r="N13" i="8"/>
  <c r="N14" i="8" s="1"/>
  <c r="K7" i="14"/>
  <c r="K9" i="14" s="1"/>
  <c r="K11" i="14" s="1"/>
  <c r="L7" i="14"/>
  <c r="L9" i="14" s="1"/>
  <c r="L11" i="14" s="1"/>
  <c r="M7" i="14"/>
  <c r="M9" i="14" s="1"/>
  <c r="M11" i="14" s="1"/>
  <c r="N6" i="14"/>
  <c r="N7" i="14" s="1"/>
  <c r="N9" i="14" s="1"/>
  <c r="N11" i="14" s="1"/>
  <c r="N7" i="8" l="1"/>
  <c r="N8" i="8"/>
  <c r="J7" i="14" l="1"/>
  <c r="J9" i="14" s="1"/>
  <c r="J11" i="14" s="1"/>
  <c r="I7" i="14"/>
  <c r="H7" i="14"/>
  <c r="G7" i="14"/>
  <c r="I12" i="12" l="1"/>
  <c r="I13" i="12" s="1"/>
  <c r="H13" i="12"/>
  <c r="J13" i="12"/>
  <c r="M13" i="12"/>
  <c r="K12" i="12" l="1"/>
  <c r="G13" i="12"/>
  <c r="K6" i="12"/>
  <c r="K13" i="12" s="1"/>
  <c r="N6" i="8" l="1"/>
  <c r="O6" i="12"/>
  <c r="M15" i="12" l="1"/>
  <c r="M16" i="12" s="1"/>
  <c r="K15" i="12"/>
  <c r="J15" i="12"/>
  <c r="J16" i="12" s="1"/>
  <c r="O12" i="12"/>
  <c r="O13" i="12" s="1"/>
  <c r="O16" i="12" s="1"/>
  <c r="K16" i="12" l="1"/>
  <c r="O15" i="12"/>
  <c r="O12" i="10"/>
  <c r="M7" i="9" l="1"/>
  <c r="M9" i="9" s="1"/>
  <c r="M11" i="9" s="1"/>
  <c r="J7" i="9"/>
  <c r="J9" i="9" s="1"/>
  <c r="I7" i="9"/>
  <c r="H7" i="9"/>
  <c r="G7" i="9"/>
  <c r="N6" i="9"/>
  <c r="L7" i="9"/>
  <c r="L9" i="9" s="1"/>
  <c r="L11" i="9" s="1"/>
  <c r="N10" i="8"/>
  <c r="N11" i="8" s="1"/>
  <c r="J11" i="9" l="1"/>
  <c r="K7" i="9"/>
  <c r="K9" i="9" s="1"/>
  <c r="K11" i="9" s="1"/>
  <c r="N7" i="9"/>
  <c r="N9" i="9" l="1"/>
  <c r="N11" i="9" s="1"/>
  <c r="O15" i="10" l="1"/>
</calcChain>
</file>

<file path=xl/sharedStrings.xml><?xml version="1.0" encoding="utf-8"?>
<sst xmlns="http://schemas.openxmlformats.org/spreadsheetml/2006/main" count="278" uniqueCount="168">
  <si>
    <t>PE</t>
  </si>
  <si>
    <t>R/W</t>
  </si>
  <si>
    <t>CONSTRUCTION</t>
  </si>
  <si>
    <t>FY</t>
  </si>
  <si>
    <t>TOTAL</t>
  </si>
  <si>
    <t>Totals</t>
  </si>
  <si>
    <t>Fund Type</t>
  </si>
  <si>
    <t>SHOPP AC</t>
  </si>
  <si>
    <t>16/17</t>
  </si>
  <si>
    <t>Agency</t>
  </si>
  <si>
    <t>County-Route-Postmile</t>
  </si>
  <si>
    <t>Dist - EA</t>
  </si>
  <si>
    <t>Performance Measure</t>
  </si>
  <si>
    <t>Project Description</t>
  </si>
  <si>
    <t>Purpose/Need</t>
  </si>
  <si>
    <t>Caltrans</t>
  </si>
  <si>
    <t>CTIPS No 211-0000-0075</t>
  </si>
  <si>
    <t>CTIPS No 211-0000-0098</t>
  </si>
  <si>
    <t>CTIPS No 211-0000-0074</t>
  </si>
  <si>
    <t>CTIPS No 211-0000-0078</t>
  </si>
  <si>
    <t>02-4F200</t>
  </si>
  <si>
    <t>1 Bridges</t>
  </si>
  <si>
    <t>Note:</t>
  </si>
  <si>
    <t>SHA-299-77.8/79.7</t>
  </si>
  <si>
    <t>02-4E020</t>
  </si>
  <si>
    <t>5.8 Lane Miles</t>
  </si>
  <si>
    <t>SHA-151-5.5/R5.8</t>
  </si>
  <si>
    <t>02-4F780</t>
  </si>
  <si>
    <t>02-4F510</t>
  </si>
  <si>
    <t>Improve Worker safety at 18 locations</t>
  </si>
  <si>
    <t>402 Collisions Reduced over 20 years</t>
  </si>
  <si>
    <t>Work Description</t>
  </si>
  <si>
    <t>17/18</t>
  </si>
  <si>
    <t>18/19</t>
  </si>
  <si>
    <t>Shasta - 5 - 0.0/67.0 at Various Locations</t>
  </si>
  <si>
    <t>SHA, BUT, LAS, SIS, TRI - Var- Various Locations.</t>
  </si>
  <si>
    <t>02-3E740</t>
  </si>
  <si>
    <t>21 Lane Miles</t>
  </si>
  <si>
    <t>SHA-273-3.8/7.1</t>
  </si>
  <si>
    <t>02-4G420</t>
  </si>
  <si>
    <t>In Shasta County at Various Locations.</t>
  </si>
  <si>
    <t>20.6 Lane Miles</t>
  </si>
  <si>
    <t>SHA - 005 - R28.0/R29.0</t>
  </si>
  <si>
    <t>02-4G520</t>
  </si>
  <si>
    <t>SHA-044-R4.6/R6.4</t>
  </si>
  <si>
    <t>02-36841</t>
  </si>
  <si>
    <t>1 x 1,000 vehicle hours per year savings</t>
  </si>
  <si>
    <t>CTIPS No 211-0000-0119</t>
  </si>
  <si>
    <t>Shasta - 5 - R31.0/31.7</t>
  </si>
  <si>
    <t>02-4G580</t>
  </si>
  <si>
    <t>1 Location</t>
  </si>
  <si>
    <t xml:space="preserve"> Improve Clear Recovery Zone.</t>
  </si>
  <si>
    <t>In Shasta County in and near Redding from Tehama County line to Siskiyou County Line.</t>
  </si>
  <si>
    <t>Upgrade Chain Control facilities</t>
  </si>
  <si>
    <t>In Shasta, Butte, Lassen, Plumas, Siskiyou, and Trinity Counties at various locations. Primary work is in Shasta County.</t>
  </si>
  <si>
    <t>Upgrade potable water system and wastewater systems</t>
  </si>
  <si>
    <t>In Shasta County about 9 miles north of Shasta Lake City from O'Brien Safety Roadside Rest Area to 0.4 mile south of O'Brien Undercrossing.</t>
  </si>
  <si>
    <t>02-4G570</t>
  </si>
  <si>
    <t>In Shasta County in and near Redding at Various Locations from Tehama County Line to Siskiyou County Line.</t>
  </si>
  <si>
    <t>Improvements to reduce maintenance worker exposure</t>
  </si>
  <si>
    <t>24 Locations</t>
  </si>
  <si>
    <t xml:space="preserve">In Shasta County near Old Station at Hat Creek Bridge No. 06-0084.  </t>
  </si>
  <si>
    <t>SHA - 005 - 66.8/66.8</t>
  </si>
  <si>
    <t>02-4G410</t>
  </si>
  <si>
    <t>In Shasta County near Castella at Castle Crags Drive Undercrossing.</t>
  </si>
  <si>
    <t>SHA - 005 - 57.4/57.4</t>
  </si>
  <si>
    <t>02-4G400</t>
  </si>
  <si>
    <t>In Shasta County about 7 miles north of Pollard Flat at Sims Undercrossing.</t>
  </si>
  <si>
    <t>Replace bridge</t>
  </si>
  <si>
    <t>Replace bridge.</t>
  </si>
  <si>
    <t xml:space="preserve">In Shasta County about 6 miles north of Shasta Lake from 0.2 mile south to 0.9 mile north of Pit River Bridge Overhead.  </t>
  </si>
  <si>
    <t>Replace bridge deck overlay and rehabilitate bridge catwalk.</t>
  </si>
  <si>
    <t>SHA - 044 - 59.4/59.8</t>
  </si>
  <si>
    <t xml:space="preserve">Pulverize pavement and shoulder widening.  </t>
  </si>
  <si>
    <t xml:space="preserve">In Shasta County near Burney from 0.2 mile west of Sonoma Street to 0.3 mile west of route 89. </t>
  </si>
  <si>
    <t xml:space="preserve">In Shasta County at and near Shasta from 0.5 mile west of Crystal Creek Road to Trinity Alley. </t>
  </si>
  <si>
    <t>Rehabilitate Pavement</t>
  </si>
  <si>
    <t xml:space="preserve">In Shasta County near Palo Cedro from Clough Creek Bridge to 0.6 mile west of Deschutes Road Undercrossing.  </t>
  </si>
  <si>
    <t>Construct Interchange</t>
  </si>
  <si>
    <t>HPP</t>
  </si>
  <si>
    <t xml:space="preserve"> In Shasta County in Shasta Lake City from 0.1 mile west of Coram Underpass to Locust Avenue.</t>
  </si>
  <si>
    <t>Shasta RTPA Group Projects Listing for Safety Improvements - SHOPP (Collision Reduction Program)  2017 FTSIP</t>
  </si>
  <si>
    <t>Shasta RTPA Grouped Projects for Safety Improvements - SHOPP Mandates Program 2017 FTSIP</t>
  </si>
  <si>
    <t>Shasta RTPA Group Projects Listing for Safety Improvements - SHOPP (Mobility Program) 2017 FTSIP</t>
  </si>
  <si>
    <t>19/20</t>
  </si>
  <si>
    <t>02-4F79U</t>
  </si>
  <si>
    <t>A Project Change Request was approved to combine a SHOPP Major Project 02-4F79O and a SHOPP Minor A 02-2H640 into 02-4F79U</t>
  </si>
  <si>
    <t>ADA Infrastructure, upgrade curbs, sidewalsk, crosswalks and preserve the pavement</t>
  </si>
  <si>
    <t>CT Minor SHOPP AC</t>
  </si>
  <si>
    <t>Install 21 structures and 0.66 Lane Miles</t>
  </si>
  <si>
    <t>Pavement Rehabilitation.</t>
  </si>
  <si>
    <t>6.6 Lane Miles</t>
  </si>
  <si>
    <t>SHA-299-R7.6/18.3</t>
  </si>
  <si>
    <t>02-3H310</t>
  </si>
  <si>
    <t>Future</t>
  </si>
  <si>
    <t xml:space="preserve"> Roadway Rehabilitation - Long Lead</t>
  </si>
  <si>
    <t>Dist</t>
  </si>
  <si>
    <t>County</t>
  </si>
  <si>
    <t xml:space="preserve">Route </t>
  </si>
  <si>
    <t>Post Miles</t>
  </si>
  <si>
    <t>Location/Description</t>
  </si>
  <si>
    <t>EA</t>
  </si>
  <si>
    <t>EFIS</t>
  </si>
  <si>
    <t>Prog Code</t>
  </si>
  <si>
    <t>Estimated Righ of Way</t>
  </si>
  <si>
    <t>Estimated Construction
State/Federal</t>
  </si>
  <si>
    <t>Estimated Capital Outlay Suppot 
(Life of Project)</t>
  </si>
  <si>
    <r>
      <t xml:space="preserve">Total Project Cost
</t>
    </r>
    <r>
      <rPr>
        <b/>
        <u/>
        <sz val="7"/>
        <rFont val="Arial"/>
        <family val="2"/>
      </rPr>
      <t>(R/W+Con+Con Sup)</t>
    </r>
  </si>
  <si>
    <t>Fiscal Year</t>
  </si>
  <si>
    <t>Shasta</t>
  </si>
  <si>
    <t>5.5/R5.83</t>
  </si>
  <si>
    <t xml:space="preserve">In Shasta County, in Shasta Lake City from Pancake Hill Drive to Locust Street.  Pavement preservation.
</t>
  </si>
  <si>
    <t>2H640</t>
  </si>
  <si>
    <t>02 1600 0157</t>
  </si>
  <si>
    <t>R0.2</t>
  </si>
  <si>
    <t xml:space="preserve">In Shasta County, in Redding at Hilltop Drive Overcrossing.  Improve turn lane.
</t>
  </si>
  <si>
    <t>2H730</t>
  </si>
  <si>
    <t>02 1600 0167</t>
  </si>
  <si>
    <t>201.310</t>
  </si>
  <si>
    <t>49.3/61.7</t>
  </si>
  <si>
    <t>In Shasta County at various locations from 0.1 mile north of La Moine Road Overcrossing to Sweetbrier Overcrossing.  Improve Clear Recovery</t>
  </si>
  <si>
    <t>3H610</t>
  </si>
  <si>
    <t>02 1700 0151</t>
  </si>
  <si>
    <t>5, 273</t>
  </si>
  <si>
    <t>R3.4/R21.4 &amp; 3.8/4.1</t>
  </si>
  <si>
    <t>In Shasta County on Route 5 at various locations from 0.4 mile south of Junction of Route 273 to 0.3 mile north of Pine Grove Overcrossing and on Route 273 from Route 5 to 0.2 mile south of Deschutes Road.  Install Glare Fence</t>
  </si>
  <si>
    <t>3H420</t>
  </si>
  <si>
    <t>02 1700 0109</t>
  </si>
  <si>
    <t>SHA-5-R3.8/R7.0</t>
  </si>
  <si>
    <t>02-3H730</t>
  </si>
  <si>
    <t>6.4 Lane Miles</t>
  </si>
  <si>
    <t>In Shasta County in and near Anderson from Route 5/273 Separation to Sacramento River Bridge.</t>
  </si>
  <si>
    <t xml:space="preserve"> Roadway Rehabilitation</t>
  </si>
  <si>
    <t>Shasta - 44 - 51.6/52.2</t>
  </si>
  <si>
    <t>02-2H990</t>
  </si>
  <si>
    <t>In Shasta County near Viola from 0.4 mile east to 1.1 miles east of Bridge Creek Road.</t>
  </si>
  <si>
    <t>Curve Improvement</t>
  </si>
  <si>
    <t>14 Collisions Reduced over 20 years</t>
  </si>
  <si>
    <t>Shasta RTA Group Projects Listing for Safety Improvements - SHOPP (Roadway Preservation Program) 2017 FTSIP</t>
  </si>
  <si>
    <t>2017 FTIP Formal Amendment No. 9</t>
  </si>
  <si>
    <t>SHA-005-R6.2/R11.7</t>
  </si>
  <si>
    <t>SHA-005-67.8//77.8</t>
  </si>
  <si>
    <t>02-2H880</t>
  </si>
  <si>
    <t>02-1H570</t>
  </si>
  <si>
    <t>21.4 Lane Miles</t>
  </si>
  <si>
    <t>In Shasta County in and near Anderson from 0.6 miles south of Riverside Avenue Overcrossing to 0.4 miles south of Churn Creek Road Overcrossing</t>
  </si>
  <si>
    <t>Rehabilitate roadway, upgrade median barrier, update signage and lighting, and add Intelligent Transportation System elements</t>
  </si>
  <si>
    <t>In Shasta County at and near Burney from 2.6 miles east of Carberry Flat Road to 0.3 miles east of Burney Moutain Power Road</t>
  </si>
  <si>
    <t>Rehabilitate pavement, upgrade guardrail and make curbs Americans with Disabilities Act (ADA) compliant</t>
  </si>
  <si>
    <t xml:space="preserve">Notes: </t>
  </si>
  <si>
    <t>1.   02-3H310 and 02-3H730 dollars moved to fiscal years of programming</t>
  </si>
  <si>
    <t>2.   Add 02-2H880 and 02-1H570 new 2018 SHOPP projects</t>
  </si>
  <si>
    <t>Notes:</t>
  </si>
  <si>
    <t>1.  Combined 02-4G400 and 02-4G410 into 02-4G41U</t>
  </si>
  <si>
    <t>2.  Add new 2018 SHOPP Progrect 02-1H390</t>
  </si>
  <si>
    <t>3.  Revise programmed and allocated dollars for 02-4G520</t>
  </si>
  <si>
    <t xml:space="preserve">Caltrans </t>
  </si>
  <si>
    <t>SHA-005-R32.2</t>
  </si>
  <si>
    <t>02-1H390</t>
  </si>
  <si>
    <t>In Shasta County about 10 miles south of Lakehead at O'Brien Undercrossing</t>
  </si>
  <si>
    <t>Rehabilitate bridge deck with concrete overlay, upgrade bridge rails and construct approach slabs</t>
  </si>
  <si>
    <t>SHA -005-57.3/57.5 and SHA -005-66.6/66.9</t>
  </si>
  <si>
    <t>02-4G41U</t>
  </si>
  <si>
    <t>2 Bridges</t>
  </si>
  <si>
    <t>In Shasta County about 7 miles north of Pollard Flat from 0.1 miles south to 0.1 miles north of Sims Road Undercrossing and at Castle Crags Drive Undercrossing</t>
  </si>
  <si>
    <t>Replace bridges.</t>
  </si>
  <si>
    <t xml:space="preserve">    Shasta 2017 FTIP Formal Amendment 9</t>
  </si>
  <si>
    <t>Shasta Regional Transportation Agency (SRTA) Bridge Preservation Lump Sum Project Listing 2017 FTSIP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</si>
</sst>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1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u/>
      <sz val="7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82">
    <xf numFmtId="0" fontId="0" fillId="0" borderId="0" xfId="0"/>
    <xf numFmtId="0" fontId="2" fillId="0" borderId="0" xfId="0" applyFont="1" applyFill="1"/>
    <xf numFmtId="0" fontId="2" fillId="2" borderId="0" xfId="1" applyFont="1" applyFill="1"/>
    <xf numFmtId="0" fontId="1" fillId="2" borderId="0" xfId="1" applyFont="1" applyFill="1" applyAlignment="1">
      <alignment horizontal="center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164" fontId="1" fillId="2" borderId="0" xfId="1" applyNumberFormat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1"/>
    <xf numFmtId="0" fontId="4" fillId="0" borderId="0" xfId="1" applyFont="1" applyFill="1"/>
    <xf numFmtId="0" fontId="2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Font="1" applyAlignment="1">
      <alignment horizontal="right"/>
    </xf>
    <xf numFmtId="164" fontId="1" fillId="0" borderId="0" xfId="1" applyNumberFormat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1" xfId="1" quotePrefix="1" applyFont="1" applyBorder="1" applyAlignment="1">
      <alignment horizontal="center"/>
    </xf>
    <xf numFmtId="11" fontId="2" fillId="2" borderId="13" xfId="1" applyNumberFormat="1" applyFont="1" applyFill="1" applyBorder="1" applyAlignment="1">
      <alignment horizontal="center" wrapText="1"/>
    </xf>
    <xf numFmtId="164" fontId="2" fillId="0" borderId="0" xfId="1" applyNumberForma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3" xfId="1" applyFont="1" applyFill="1" applyBorder="1" applyAlignment="1">
      <alignment horizontal="center" wrapText="1"/>
    </xf>
    <xf numFmtId="0" fontId="2" fillId="2" borderId="13" xfId="1" applyNumberFormat="1" applyFont="1" applyFill="1" applyBorder="1" applyAlignment="1">
      <alignment horizontal="center" wrapText="1"/>
    </xf>
    <xf numFmtId="164" fontId="2" fillId="2" borderId="13" xfId="1" applyNumberFormat="1" applyFont="1" applyFill="1" applyBorder="1" applyAlignment="1">
      <alignment horizontal="center" wrapText="1"/>
    </xf>
    <xf numFmtId="164" fontId="2" fillId="2" borderId="14" xfId="1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11" fontId="2" fillId="2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3" borderId="18" xfId="0" applyNumberFormat="1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1" fontId="2" fillId="2" borderId="3" xfId="0" applyNumberFormat="1" applyFont="1" applyFill="1" applyBorder="1" applyAlignment="1">
      <alignment horizontal="center" vertical="center" wrapText="1"/>
    </xf>
    <xf numFmtId="11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" fillId="0" borderId="19" xfId="1" applyFont="1" applyBorder="1" applyAlignment="1">
      <alignment horizontal="center"/>
    </xf>
    <xf numFmtId="165" fontId="2" fillId="2" borderId="0" xfId="1" applyNumberFormat="1" applyFont="1" applyFill="1"/>
    <xf numFmtId="49" fontId="6" fillId="4" borderId="20" xfId="0" applyNumberFormat="1" applyFont="1" applyFill="1" applyBorder="1" applyAlignment="1">
      <alignment horizontal="center" wrapText="1"/>
    </xf>
    <xf numFmtId="166" fontId="6" fillId="4" borderId="20" xfId="3" applyNumberFormat="1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64" fontId="10" fillId="0" borderId="0" xfId="4" applyNumberFormat="1" applyFont="1" applyFill="1" applyBorder="1" applyAlignment="1">
      <alignment horizontal="center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10" fillId="0" borderId="0" xfId="0" applyFont="1"/>
    <xf numFmtId="166" fontId="10" fillId="0" borderId="0" xfId="3" applyNumberFormat="1" applyFont="1"/>
    <xf numFmtId="164" fontId="12" fillId="2" borderId="3" xfId="1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/>
    <xf numFmtId="0" fontId="14" fillId="2" borderId="0" xfId="1" applyFont="1" applyFill="1" applyAlignment="1">
      <alignment horizontal="center"/>
    </xf>
    <xf numFmtId="0" fontId="13" fillId="2" borderId="0" xfId="1" applyFont="1" applyFill="1" applyAlignment="1">
      <alignment horizontal="right"/>
    </xf>
    <xf numFmtId="0" fontId="13" fillId="2" borderId="0" xfId="1" applyFont="1" applyFill="1" applyAlignment="1">
      <alignment horizontal="center"/>
    </xf>
    <xf numFmtId="0" fontId="14" fillId="0" borderId="1" xfId="1" quotePrefix="1" applyFont="1" applyBorder="1" applyAlignment="1">
      <alignment horizontal="center"/>
    </xf>
    <xf numFmtId="0" fontId="13" fillId="2" borderId="2" xfId="1" applyFont="1" applyFill="1" applyBorder="1" applyAlignment="1">
      <alignment horizontal="center" vertical="center" wrapText="1"/>
    </xf>
    <xf numFmtId="11" fontId="13" fillId="2" borderId="3" xfId="1" applyNumberFormat="1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3" xfId="1" applyNumberFormat="1" applyFont="1" applyFill="1" applyBorder="1" applyAlignment="1">
      <alignment horizontal="center" vertical="center" wrapText="1"/>
    </xf>
    <xf numFmtId="164" fontId="13" fillId="2" borderId="13" xfId="1" applyNumberFormat="1" applyFont="1" applyFill="1" applyBorder="1" applyAlignment="1">
      <alignment horizontal="center" vertical="center" wrapText="1"/>
    </xf>
    <xf numFmtId="11" fontId="13" fillId="2" borderId="13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11" fontId="13" fillId="2" borderId="2" xfId="1" applyNumberFormat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11" fontId="13" fillId="2" borderId="18" xfId="1" applyNumberFormat="1" applyFont="1" applyFill="1" applyBorder="1" applyAlignment="1">
      <alignment horizontal="center" vertical="center" wrapText="1"/>
    </xf>
    <xf numFmtId="0" fontId="13" fillId="2" borderId="18" xfId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1" applyFont="1" applyAlignment="1">
      <alignment horizontal="center"/>
    </xf>
    <xf numFmtId="0" fontId="14" fillId="2" borderId="4" xfId="1" applyFont="1" applyFill="1" applyBorder="1" applyAlignment="1">
      <alignment horizontal="center"/>
    </xf>
    <xf numFmtId="0" fontId="14" fillId="2" borderId="5" xfId="1" applyFont="1" applyFill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8" xfId="1" applyFont="1" applyFill="1" applyBorder="1" applyAlignment="1">
      <alignment horizontal="center"/>
    </xf>
    <xf numFmtId="0" fontId="14" fillId="2" borderId="9" xfId="1" applyFont="1" applyFill="1" applyBorder="1" applyAlignment="1">
      <alignment horizontal="center"/>
    </xf>
    <xf numFmtId="0" fontId="14" fillId="2" borderId="10" xfId="1" applyFont="1" applyFill="1" applyBorder="1" applyAlignment="1">
      <alignment horizontal="center"/>
    </xf>
    <xf numFmtId="0" fontId="14" fillId="2" borderId="16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14" fillId="2" borderId="11" xfId="1" applyFont="1" applyFill="1" applyBorder="1" applyAlignment="1">
      <alignment horizontal="center" wrapText="1"/>
    </xf>
    <xf numFmtId="0" fontId="14" fillId="2" borderId="12" xfId="1" applyFont="1" applyFill="1" applyBorder="1" applyAlignment="1">
      <alignment horizont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1" applyFont="1" applyBorder="1" applyAlignment="1">
      <alignment horizontal="center"/>
    </xf>
    <xf numFmtId="164" fontId="2" fillId="2" borderId="3" xfId="1" applyNumberFormat="1" applyFont="1" applyFill="1" applyBorder="1" applyAlignment="1">
      <alignment horizontal="center" vertical="center" wrapText="1"/>
    </xf>
    <xf numFmtId="164" fontId="12" fillId="2" borderId="13" xfId="1" applyNumberFormat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11" fontId="12" fillId="2" borderId="18" xfId="1" applyNumberFormat="1" applyFont="1" applyFill="1" applyBorder="1" applyAlignment="1">
      <alignment horizontal="center" vertical="center" wrapText="1"/>
    </xf>
    <xf numFmtId="0" fontId="12" fillId="2" borderId="18" xfId="1" applyNumberFormat="1" applyFont="1" applyFill="1" applyBorder="1" applyAlignment="1">
      <alignment horizontal="center" vertical="center" wrapText="1"/>
    </xf>
    <xf numFmtId="164" fontId="12" fillId="2" borderId="18" xfId="1" applyNumberFormat="1" applyFont="1" applyFill="1" applyBorder="1" applyAlignment="1">
      <alignment horizontal="center" vertical="center" wrapText="1"/>
    </xf>
    <xf numFmtId="0" fontId="1" fillId="0" borderId="0" xfId="1" applyFont="1"/>
    <xf numFmtId="164" fontId="2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12" fillId="0" borderId="18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center" vertical="center" wrapText="1"/>
    </xf>
    <xf numFmtId="0" fontId="1" fillId="0" borderId="6" xfId="1" quotePrefix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11" fontId="12" fillId="0" borderId="18" xfId="0" applyNumberFormat="1" applyFont="1" applyFill="1" applyBorder="1" applyAlignment="1">
      <alignment horizontal="center" vertical="center"/>
    </xf>
    <xf numFmtId="11" fontId="12" fillId="0" borderId="13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5">
    <cellStyle name="Currency" xfId="3" builtinId="4"/>
    <cellStyle name="Currency 2 2" xfId="4" xr:uid="{00000000-0005-0000-0000-000001000000}"/>
    <cellStyle name="Normal" xfId="0" builtinId="0"/>
    <cellStyle name="Normal 11 4" xfId="2" xr:uid="{00000000-0005-0000-0000-000003000000}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opLeftCell="A4" zoomScale="75" zoomScaleNormal="75" workbookViewId="0">
      <pane ySplit="570" activePane="bottomLeft"/>
      <selection activeCell="N4" sqref="N1:N1048576"/>
      <selection pane="bottomLeft" activeCell="E10" sqref="E10"/>
    </sheetView>
  </sheetViews>
  <sheetFormatPr defaultColWidth="9.140625" defaultRowHeight="12.75" x14ac:dyDescent="0.2"/>
  <cols>
    <col min="1" max="2" width="25.5703125" style="2" customWidth="1"/>
    <col min="3" max="3" width="9.140625" style="2"/>
    <col min="4" max="4" width="15.85546875" style="2" bestFit="1" customWidth="1"/>
    <col min="5" max="5" width="31.28515625" style="2" customWidth="1"/>
    <col min="6" max="6" width="29.28515625" style="2" customWidth="1"/>
    <col min="7" max="7" width="9.140625" style="2"/>
    <col min="8" max="8" width="14.42578125" style="2" customWidth="1"/>
    <col min="9" max="9" width="17.140625" style="2" customWidth="1"/>
    <col min="10" max="10" width="9.5703125" style="2" customWidth="1"/>
    <col min="11" max="16384" width="9.140625" style="2"/>
  </cols>
  <sheetData>
    <row r="1" spans="1:14" x14ac:dyDescent="0.2">
      <c r="A1" s="126" t="s">
        <v>81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s="100" customFormat="1" x14ac:dyDescent="0.2">
      <c r="A2" s="127" t="s">
        <v>16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s="100" customFormat="1" ht="13.5" thickBot="1" x14ac:dyDescent="0.25">
      <c r="D3" s="101"/>
      <c r="J3" s="102"/>
    </row>
    <row r="4" spans="1:14" s="103" customFormat="1" ht="13.5" thickBot="1" x14ac:dyDescent="0.25">
      <c r="A4" s="122" t="s">
        <v>9</v>
      </c>
      <c r="B4" s="129" t="s">
        <v>10</v>
      </c>
      <c r="C4" s="131" t="s">
        <v>11</v>
      </c>
      <c r="D4" s="133" t="s">
        <v>12</v>
      </c>
      <c r="E4" s="122" t="s">
        <v>13</v>
      </c>
      <c r="F4" s="122" t="s">
        <v>31</v>
      </c>
      <c r="G4" s="122" t="s">
        <v>0</v>
      </c>
      <c r="H4" s="122" t="s">
        <v>1</v>
      </c>
      <c r="I4" s="122" t="s">
        <v>2</v>
      </c>
      <c r="J4" s="124" t="s">
        <v>3</v>
      </c>
      <c r="K4" s="125"/>
      <c r="L4" s="125"/>
      <c r="M4" s="125"/>
      <c r="N4" s="122" t="s">
        <v>4</v>
      </c>
    </row>
    <row r="5" spans="1:14" s="103" customFormat="1" ht="13.5" thickBot="1" x14ac:dyDescent="0.25">
      <c r="A5" s="128"/>
      <c r="B5" s="130"/>
      <c r="C5" s="132"/>
      <c r="D5" s="134"/>
      <c r="E5" s="128"/>
      <c r="F5" s="128"/>
      <c r="G5" s="123"/>
      <c r="H5" s="123"/>
      <c r="I5" s="123"/>
      <c r="J5" s="104" t="s">
        <v>8</v>
      </c>
      <c r="K5" s="104" t="s">
        <v>32</v>
      </c>
      <c r="L5" s="104" t="s">
        <v>33</v>
      </c>
      <c r="M5" s="104" t="s">
        <v>84</v>
      </c>
      <c r="N5" s="123"/>
    </row>
    <row r="6" spans="1:14" s="110" customFormat="1" ht="51" x14ac:dyDescent="0.2">
      <c r="A6" s="105" t="s">
        <v>15</v>
      </c>
      <c r="B6" s="105" t="s">
        <v>35</v>
      </c>
      <c r="C6" s="106" t="s">
        <v>27</v>
      </c>
      <c r="D6" s="105" t="s">
        <v>29</v>
      </c>
      <c r="E6" s="105" t="s">
        <v>54</v>
      </c>
      <c r="F6" s="107" t="s">
        <v>53</v>
      </c>
      <c r="G6" s="108">
        <v>2270</v>
      </c>
      <c r="H6" s="108">
        <v>626</v>
      </c>
      <c r="I6" s="108">
        <v>8810</v>
      </c>
      <c r="J6" s="108"/>
      <c r="K6" s="109">
        <f>SUM(G6:I6)</f>
        <v>11706</v>
      </c>
      <c r="L6" s="109"/>
      <c r="M6" s="108"/>
      <c r="N6" s="108">
        <f>SUM(J6:M6)</f>
        <v>11706</v>
      </c>
    </row>
    <row r="7" spans="1:14" s="110" customFormat="1" ht="51" x14ac:dyDescent="0.2">
      <c r="A7" s="105" t="s">
        <v>15</v>
      </c>
      <c r="B7" s="111" t="s">
        <v>34</v>
      </c>
      <c r="C7" s="106" t="s">
        <v>57</v>
      </c>
      <c r="D7" s="111" t="s">
        <v>60</v>
      </c>
      <c r="E7" s="111" t="s">
        <v>58</v>
      </c>
      <c r="F7" s="112" t="s">
        <v>59</v>
      </c>
      <c r="G7" s="108">
        <v>800</v>
      </c>
      <c r="H7" s="108">
        <v>113</v>
      </c>
      <c r="I7" s="108">
        <v>3060</v>
      </c>
      <c r="J7" s="108"/>
      <c r="K7" s="113"/>
      <c r="L7" s="113"/>
      <c r="M7" s="108">
        <f>SUM(G7:I7)</f>
        <v>3973</v>
      </c>
      <c r="N7" s="108">
        <f>M7</f>
        <v>3973</v>
      </c>
    </row>
    <row r="8" spans="1:14" s="110" customFormat="1" ht="63.75" x14ac:dyDescent="0.2">
      <c r="A8" s="105" t="s">
        <v>15</v>
      </c>
      <c r="B8" s="111" t="s">
        <v>48</v>
      </c>
      <c r="C8" s="106" t="s">
        <v>49</v>
      </c>
      <c r="D8" s="111" t="s">
        <v>50</v>
      </c>
      <c r="E8" s="111" t="s">
        <v>56</v>
      </c>
      <c r="F8" s="112" t="s">
        <v>55</v>
      </c>
      <c r="G8" s="108">
        <v>1780</v>
      </c>
      <c r="H8" s="108">
        <f>140+3</f>
        <v>143</v>
      </c>
      <c r="I8" s="108">
        <f>940+3007</f>
        <v>3947</v>
      </c>
      <c r="J8" s="108"/>
      <c r="K8" s="113"/>
      <c r="L8" s="113"/>
      <c r="M8" s="108">
        <f>SUM(G8:I8)</f>
        <v>5870</v>
      </c>
      <c r="N8" s="108">
        <f>M8</f>
        <v>5870</v>
      </c>
    </row>
    <row r="9" spans="1:14" s="110" customFormat="1" ht="38.25" x14ac:dyDescent="0.2">
      <c r="A9" s="105" t="s">
        <v>15</v>
      </c>
      <c r="B9" s="105" t="s">
        <v>34</v>
      </c>
      <c r="C9" s="106" t="s">
        <v>28</v>
      </c>
      <c r="D9" s="105" t="s">
        <v>30</v>
      </c>
      <c r="E9" s="105" t="s">
        <v>52</v>
      </c>
      <c r="F9" s="105" t="s">
        <v>51</v>
      </c>
      <c r="G9" s="108">
        <v>2200</v>
      </c>
      <c r="H9" s="108">
        <v>1580</v>
      </c>
      <c r="I9" s="108">
        <v>6900</v>
      </c>
      <c r="J9" s="108"/>
      <c r="K9" s="109">
        <f>SUM(G9:I9)</f>
        <v>10680</v>
      </c>
      <c r="L9" s="109"/>
      <c r="M9" s="108"/>
      <c r="N9" s="108">
        <f>SUM(J9:M9)</f>
        <v>10680</v>
      </c>
    </row>
    <row r="10" spans="1:14" s="110" customFormat="1" ht="38.25" x14ac:dyDescent="0.2">
      <c r="A10" s="105" t="s">
        <v>15</v>
      </c>
      <c r="B10" s="105" t="s">
        <v>133</v>
      </c>
      <c r="C10" s="106" t="s">
        <v>134</v>
      </c>
      <c r="D10" s="105" t="s">
        <v>137</v>
      </c>
      <c r="E10" s="105" t="s">
        <v>135</v>
      </c>
      <c r="F10" s="105" t="s">
        <v>136</v>
      </c>
      <c r="G10" s="108">
        <v>1480</v>
      </c>
      <c r="H10" s="108">
        <v>94</v>
      </c>
      <c r="I10" s="108">
        <v>3830</v>
      </c>
      <c r="J10" s="108"/>
      <c r="K10" s="109"/>
      <c r="L10" s="109"/>
      <c r="M10" s="108">
        <f>SUM(G10:I10)</f>
        <v>5404</v>
      </c>
      <c r="N10" s="108">
        <f>SUM(J10:M10)</f>
        <v>5404</v>
      </c>
    </row>
    <row r="11" spans="1:14" x14ac:dyDescent="0.2">
      <c r="F11" s="3" t="s">
        <v>5</v>
      </c>
      <c r="G11" s="7">
        <f>SUM(G6:G10)</f>
        <v>8530</v>
      </c>
      <c r="H11" s="7">
        <f t="shared" ref="H11:M11" si="0">SUM(H6:H10)</f>
        <v>2556</v>
      </c>
      <c r="I11" s="7">
        <f t="shared" si="0"/>
        <v>26547</v>
      </c>
      <c r="J11" s="7">
        <f t="shared" si="0"/>
        <v>0</v>
      </c>
      <c r="K11" s="7">
        <f t="shared" si="0"/>
        <v>22386</v>
      </c>
      <c r="L11" s="7">
        <f t="shared" si="0"/>
        <v>0</v>
      </c>
      <c r="M11" s="7">
        <f t="shared" si="0"/>
        <v>15247</v>
      </c>
      <c r="N11" s="7">
        <f>SUM(N6:N10)</f>
        <v>37633</v>
      </c>
    </row>
    <row r="12" spans="1:14" x14ac:dyDescent="0.2">
      <c r="F12" s="5"/>
      <c r="G12" s="5"/>
      <c r="H12" s="5"/>
      <c r="I12" s="5"/>
      <c r="J12" s="8"/>
      <c r="K12" s="8"/>
      <c r="L12" s="8"/>
      <c r="N12" s="4"/>
    </row>
    <row r="13" spans="1:14" x14ac:dyDescent="0.2">
      <c r="F13" s="5"/>
      <c r="G13" s="5"/>
      <c r="H13" s="59" t="s">
        <v>6</v>
      </c>
      <c r="I13" s="60" t="s">
        <v>7</v>
      </c>
      <c r="J13" s="61">
        <f>J11</f>
        <v>0</v>
      </c>
      <c r="K13" s="61">
        <f>K11</f>
        <v>22386</v>
      </c>
      <c r="L13" s="61">
        <f>L11</f>
        <v>0</v>
      </c>
      <c r="M13" s="61">
        <f>M11</f>
        <v>15247</v>
      </c>
      <c r="N13" s="62">
        <f>SUM(J13:M13)</f>
        <v>37633</v>
      </c>
    </row>
    <row r="14" spans="1:14" x14ac:dyDescent="0.2">
      <c r="F14" s="5"/>
      <c r="G14" s="5"/>
      <c r="H14" s="60"/>
      <c r="I14" s="60" t="s">
        <v>5</v>
      </c>
      <c r="J14" s="62">
        <f t="shared" ref="J14:N14" si="1">SUM(J13:J13)</f>
        <v>0</v>
      </c>
      <c r="K14" s="62">
        <f t="shared" si="1"/>
        <v>22386</v>
      </c>
      <c r="L14" s="62">
        <f t="shared" si="1"/>
        <v>0</v>
      </c>
      <c r="M14" s="62">
        <f t="shared" si="1"/>
        <v>15247</v>
      </c>
      <c r="N14" s="62">
        <f t="shared" si="1"/>
        <v>37633</v>
      </c>
    </row>
    <row r="15" spans="1:14" x14ac:dyDescent="0.2">
      <c r="A15" s="25"/>
      <c r="F15" s="5"/>
      <c r="G15" s="5"/>
      <c r="H15" s="5"/>
      <c r="I15" s="5"/>
      <c r="J15" s="9"/>
      <c r="K15" s="9"/>
      <c r="L15" s="9"/>
      <c r="M15" s="9"/>
      <c r="N15" s="9"/>
    </row>
    <row r="18" spans="8:8" x14ac:dyDescent="0.2">
      <c r="H18" s="72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0.5" bottom="0.25" header="0.5" footer="0.5"/>
  <pageSetup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workbookViewId="0">
      <selection sqref="A1:O17"/>
    </sheetView>
  </sheetViews>
  <sheetFormatPr defaultColWidth="9.140625" defaultRowHeight="12.75" x14ac:dyDescent="0.2"/>
  <cols>
    <col min="1" max="1" width="9.5703125" style="28" customWidth="1"/>
    <col min="2" max="2" width="22" style="27" bestFit="1" customWidth="1"/>
    <col min="3" max="3" width="9.140625" style="27"/>
    <col min="4" max="4" width="15.85546875" style="27" bestFit="1" customWidth="1"/>
    <col min="5" max="5" width="30.28515625" style="27" customWidth="1"/>
    <col min="6" max="6" width="29.28515625" style="27" customWidth="1"/>
    <col min="7" max="7" width="9.140625" style="27"/>
    <col min="8" max="8" width="10.5703125" style="27" bestFit="1" customWidth="1"/>
    <col min="9" max="9" width="16.140625" style="27" customWidth="1"/>
    <col min="10" max="16384" width="9.140625" style="27"/>
  </cols>
  <sheetData>
    <row r="1" spans="1:15" x14ac:dyDescent="0.2">
      <c r="A1" s="139" t="s">
        <v>138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64"/>
    </row>
    <row r="2" spans="1:15" x14ac:dyDescent="0.2">
      <c r="A2" s="139" t="s">
        <v>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</row>
    <row r="3" spans="1:15" ht="18.75" thickBot="1" x14ac:dyDescent="0.3">
      <c r="D3" s="31"/>
      <c r="F3" s="121" t="s">
        <v>139</v>
      </c>
    </row>
    <row r="4" spans="1:15" s="29" customFormat="1" ht="13.5" thickBot="1" x14ac:dyDescent="0.25">
      <c r="A4" s="140" t="s">
        <v>9</v>
      </c>
      <c r="B4" s="140" t="s">
        <v>10</v>
      </c>
      <c r="C4" s="140" t="s">
        <v>11</v>
      </c>
      <c r="D4" s="142" t="s">
        <v>12</v>
      </c>
      <c r="E4" s="140" t="s">
        <v>13</v>
      </c>
      <c r="F4" s="140" t="s">
        <v>14</v>
      </c>
      <c r="G4" s="135" t="s">
        <v>0</v>
      </c>
      <c r="H4" s="135" t="s">
        <v>1</v>
      </c>
      <c r="I4" s="135" t="s">
        <v>2</v>
      </c>
      <c r="J4" s="137" t="s">
        <v>3</v>
      </c>
      <c r="K4" s="138"/>
      <c r="L4" s="138"/>
      <c r="M4" s="138"/>
      <c r="N4" s="71"/>
      <c r="O4" s="135" t="s">
        <v>4</v>
      </c>
    </row>
    <row r="5" spans="1:15" s="29" customFormat="1" ht="13.5" thickBot="1" x14ac:dyDescent="0.25">
      <c r="A5" s="141"/>
      <c r="B5" s="141"/>
      <c r="C5" s="141"/>
      <c r="D5" s="143"/>
      <c r="E5" s="141"/>
      <c r="F5" s="141"/>
      <c r="G5" s="136"/>
      <c r="H5" s="136"/>
      <c r="I5" s="136"/>
      <c r="J5" s="43" t="s">
        <v>8</v>
      </c>
      <c r="K5" s="43" t="s">
        <v>32</v>
      </c>
      <c r="L5" s="43" t="s">
        <v>33</v>
      </c>
      <c r="M5" s="43" t="s">
        <v>84</v>
      </c>
      <c r="N5" s="43" t="s">
        <v>94</v>
      </c>
      <c r="O5" s="136"/>
    </row>
    <row r="6" spans="1:15" s="115" customFormat="1" ht="38.25" x14ac:dyDescent="0.2">
      <c r="A6" s="105" t="s">
        <v>15</v>
      </c>
      <c r="B6" s="105" t="s">
        <v>23</v>
      </c>
      <c r="C6" s="116" t="s">
        <v>24</v>
      </c>
      <c r="D6" s="105" t="s">
        <v>25</v>
      </c>
      <c r="E6" s="105" t="s">
        <v>74</v>
      </c>
      <c r="F6" s="107" t="s">
        <v>73</v>
      </c>
      <c r="G6" s="108">
        <v>1503</v>
      </c>
      <c r="H6" s="108">
        <v>681</v>
      </c>
      <c r="I6" s="108">
        <v>8686</v>
      </c>
      <c r="J6" s="108"/>
      <c r="K6" s="109">
        <f>SUM(G6:I6)</f>
        <v>10870</v>
      </c>
      <c r="L6" s="108"/>
      <c r="M6" s="108"/>
      <c r="N6" s="108"/>
      <c r="O6" s="108">
        <f>SUM(J6:M6)</f>
        <v>10870</v>
      </c>
    </row>
    <row r="7" spans="1:15" s="115" customFormat="1" ht="51" x14ac:dyDescent="0.2">
      <c r="A7" s="111" t="s">
        <v>15</v>
      </c>
      <c r="B7" s="111" t="s">
        <v>92</v>
      </c>
      <c r="C7" s="114" t="s">
        <v>36</v>
      </c>
      <c r="D7" s="111" t="s">
        <v>91</v>
      </c>
      <c r="E7" s="111" t="s">
        <v>75</v>
      </c>
      <c r="F7" s="112" t="s">
        <v>90</v>
      </c>
      <c r="G7" s="108">
        <v>3320</v>
      </c>
      <c r="H7" s="108">
        <v>105</v>
      </c>
      <c r="I7" s="108">
        <v>15740</v>
      </c>
      <c r="J7" s="108"/>
      <c r="K7" s="113">
        <f>SUM(G7:I7)</f>
        <v>19165</v>
      </c>
      <c r="L7" s="108"/>
      <c r="M7" s="108"/>
      <c r="N7" s="108"/>
      <c r="O7" s="108">
        <f>SUM(J7:M7)</f>
        <v>19165</v>
      </c>
    </row>
    <row r="8" spans="1:15" s="115" customFormat="1" ht="51" x14ac:dyDescent="0.2">
      <c r="A8" s="117" t="s">
        <v>15</v>
      </c>
      <c r="B8" s="117" t="s">
        <v>92</v>
      </c>
      <c r="C8" s="118" t="s">
        <v>93</v>
      </c>
      <c r="D8" s="117" t="s">
        <v>37</v>
      </c>
      <c r="E8" s="117" t="s">
        <v>75</v>
      </c>
      <c r="F8" s="119" t="s">
        <v>95</v>
      </c>
      <c r="G8" s="108">
        <v>9240</v>
      </c>
      <c r="H8" s="108">
        <v>6759</v>
      </c>
      <c r="I8" s="108">
        <v>76056</v>
      </c>
      <c r="J8" s="108"/>
      <c r="K8" s="159">
        <v>4130</v>
      </c>
      <c r="L8" s="108"/>
      <c r="M8" s="108"/>
      <c r="N8" s="92">
        <v>87925</v>
      </c>
      <c r="O8" s="108">
        <f>SUM(J8:N8)</f>
        <v>92055</v>
      </c>
    </row>
    <row r="9" spans="1:15" s="115" customFormat="1" ht="63.75" x14ac:dyDescent="0.2">
      <c r="A9" s="156" t="s">
        <v>15</v>
      </c>
      <c r="B9" s="156" t="s">
        <v>140</v>
      </c>
      <c r="C9" s="157" t="s">
        <v>142</v>
      </c>
      <c r="D9" s="156" t="s">
        <v>41</v>
      </c>
      <c r="E9" s="156" t="s">
        <v>145</v>
      </c>
      <c r="F9" s="158" t="s">
        <v>146</v>
      </c>
      <c r="G9" s="92">
        <v>0</v>
      </c>
      <c r="H9" s="92">
        <v>0</v>
      </c>
      <c r="I9" s="92">
        <v>16100</v>
      </c>
      <c r="J9" s="92"/>
      <c r="K9" s="159"/>
      <c r="L9" s="92">
        <v>16100</v>
      </c>
      <c r="M9" s="92"/>
      <c r="N9" s="92"/>
      <c r="O9" s="92">
        <f t="shared" ref="O9:O10" si="0">SUM(J9:N9)</f>
        <v>16100</v>
      </c>
    </row>
    <row r="10" spans="1:15" s="115" customFormat="1" ht="63.75" x14ac:dyDescent="0.2">
      <c r="A10" s="156" t="s">
        <v>15</v>
      </c>
      <c r="B10" s="156" t="s">
        <v>141</v>
      </c>
      <c r="C10" s="157" t="s">
        <v>143</v>
      </c>
      <c r="D10" s="156" t="s">
        <v>144</v>
      </c>
      <c r="E10" s="156" t="s">
        <v>147</v>
      </c>
      <c r="F10" s="158" t="s">
        <v>148</v>
      </c>
      <c r="G10" s="92">
        <v>2730</v>
      </c>
      <c r="H10" s="92">
        <v>1456</v>
      </c>
      <c r="I10" s="92">
        <v>13595</v>
      </c>
      <c r="J10" s="92"/>
      <c r="K10" s="159"/>
      <c r="L10" s="92">
        <v>1430</v>
      </c>
      <c r="M10" s="92">
        <v>1020</v>
      </c>
      <c r="N10" s="92">
        <v>15331</v>
      </c>
      <c r="O10" s="92">
        <f t="shared" si="0"/>
        <v>17781</v>
      </c>
    </row>
    <row r="11" spans="1:15" s="115" customFormat="1" ht="51" x14ac:dyDescent="0.2">
      <c r="A11" s="111" t="s">
        <v>15</v>
      </c>
      <c r="B11" s="111" t="s">
        <v>128</v>
      </c>
      <c r="C11" s="114" t="s">
        <v>129</v>
      </c>
      <c r="D11" s="111" t="s">
        <v>130</v>
      </c>
      <c r="E11" s="111" t="s">
        <v>131</v>
      </c>
      <c r="F11" s="112" t="s">
        <v>132</v>
      </c>
      <c r="G11" s="108">
        <v>3000</v>
      </c>
      <c r="H11" s="108">
        <v>1441</v>
      </c>
      <c r="I11" s="154">
        <v>39981</v>
      </c>
      <c r="J11" s="154"/>
      <c r="K11" s="155">
        <v>3220</v>
      </c>
      <c r="L11" s="92">
        <v>41202</v>
      </c>
      <c r="M11" s="154"/>
      <c r="N11" s="154"/>
      <c r="O11" s="154">
        <f>SUM(J11:N11)</f>
        <v>44422</v>
      </c>
    </row>
    <row r="12" spans="1:15" s="115" customFormat="1" ht="25.5" x14ac:dyDescent="0.2">
      <c r="A12" s="105" t="s">
        <v>15</v>
      </c>
      <c r="B12" s="105" t="s">
        <v>38</v>
      </c>
      <c r="C12" s="116" t="s">
        <v>39</v>
      </c>
      <c r="D12" s="111" t="s">
        <v>41</v>
      </c>
      <c r="E12" s="111" t="s">
        <v>40</v>
      </c>
      <c r="F12" s="112" t="s">
        <v>76</v>
      </c>
      <c r="G12" s="108">
        <v>1980</v>
      </c>
      <c r="H12" s="108">
        <f>500+233</f>
        <v>733</v>
      </c>
      <c r="I12" s="108">
        <f>990+8520</f>
        <v>9510</v>
      </c>
      <c r="J12" s="108"/>
      <c r="K12" s="109">
        <f>SUM(G12:I12)</f>
        <v>12223</v>
      </c>
      <c r="L12" s="108"/>
      <c r="M12" s="108"/>
      <c r="N12" s="108"/>
      <c r="O12" s="108">
        <f>SUM(J12:M12)</f>
        <v>12223</v>
      </c>
    </row>
    <row r="13" spans="1:15" s="32" customFormat="1" x14ac:dyDescent="0.2">
      <c r="F13" s="38"/>
      <c r="G13" s="37">
        <f>SUM(G6:G12)</f>
        <v>21773</v>
      </c>
      <c r="H13" s="37">
        <f t="shared" ref="H13:I13" si="1">SUM(H6:H12)</f>
        <v>11175</v>
      </c>
      <c r="I13" s="37">
        <f t="shared" si="1"/>
        <v>179668</v>
      </c>
      <c r="J13" s="37">
        <f t="shared" ref="J13" si="2">SUM(J6:J12)</f>
        <v>0</v>
      </c>
      <c r="K13" s="37">
        <f t="shared" ref="K13:L13" si="3">SUM(K6:K12)</f>
        <v>49608</v>
      </c>
      <c r="L13" s="37">
        <f t="shared" si="3"/>
        <v>58732</v>
      </c>
      <c r="M13" s="37">
        <f t="shared" ref="M13" si="4">SUM(M6:M12)</f>
        <v>1020</v>
      </c>
      <c r="N13" s="37">
        <f>SUM(N6:N12)</f>
        <v>103256</v>
      </c>
      <c r="O13" s="37">
        <f>SUM(O6:O12)</f>
        <v>212616</v>
      </c>
    </row>
    <row r="14" spans="1:15" s="32" customFormat="1" x14ac:dyDescent="0.2">
      <c r="A14" s="160" t="s">
        <v>149</v>
      </c>
      <c r="F14" s="40"/>
      <c r="G14" s="30"/>
      <c r="H14" s="30"/>
      <c r="I14" s="30"/>
      <c r="J14" s="30"/>
    </row>
    <row r="15" spans="1:15" s="32" customFormat="1" x14ac:dyDescent="0.2">
      <c r="A15" s="32" t="s">
        <v>150</v>
      </c>
      <c r="F15" s="34"/>
      <c r="G15" s="30"/>
      <c r="H15" s="36" t="s">
        <v>6</v>
      </c>
      <c r="I15" s="30" t="s">
        <v>7</v>
      </c>
      <c r="J15" s="35">
        <f>J13</f>
        <v>0</v>
      </c>
      <c r="K15" s="35">
        <f>K13</f>
        <v>49608</v>
      </c>
      <c r="L15" s="35">
        <f>L13</f>
        <v>58732</v>
      </c>
      <c r="M15" s="35">
        <f>M13</f>
        <v>1020</v>
      </c>
      <c r="N15" s="35">
        <f>N13</f>
        <v>103256</v>
      </c>
      <c r="O15" s="35">
        <f>SUM(K15:N15)</f>
        <v>212616</v>
      </c>
    </row>
    <row r="16" spans="1:15" s="32" customFormat="1" x14ac:dyDescent="0.2">
      <c r="A16" s="33" t="s">
        <v>151</v>
      </c>
      <c r="B16" s="30"/>
      <c r="F16" s="41"/>
      <c r="G16" s="30"/>
      <c r="H16" s="30"/>
      <c r="I16" s="30" t="s">
        <v>5</v>
      </c>
      <c r="J16" s="35">
        <f>SUM(J15:J15)</f>
        <v>0</v>
      </c>
      <c r="K16" s="35">
        <f>SUM(K15:K15)</f>
        <v>49608</v>
      </c>
      <c r="L16" s="35">
        <f>SUM(L15:L15)</f>
        <v>58732</v>
      </c>
      <c r="M16" s="35">
        <f>SUM(M15:M15)</f>
        <v>1020</v>
      </c>
      <c r="N16" s="35">
        <f>SUM(N15:N15)</f>
        <v>103256</v>
      </c>
      <c r="O16" s="35">
        <f>SUM(O13)</f>
        <v>212616</v>
      </c>
    </row>
    <row r="17" spans="1:7" s="32" customFormat="1" x14ac:dyDescent="0.2">
      <c r="D17" s="31"/>
      <c r="E17" s="30"/>
      <c r="F17" s="30"/>
      <c r="G17" s="30"/>
    </row>
    <row r="18" spans="1:7" s="32" customFormat="1" x14ac:dyDescent="0.2">
      <c r="A18" s="33"/>
    </row>
    <row r="19" spans="1:7" x14ac:dyDescent="0.2">
      <c r="A19" s="33"/>
    </row>
  </sheetData>
  <mergeCells count="13">
    <mergeCell ref="I4:I5"/>
    <mergeCell ref="J4:M4"/>
    <mergeCell ref="O4:O5"/>
    <mergeCell ref="A1:M1"/>
    <mergeCell ref="A2:O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7"/>
  <sheetViews>
    <sheetView tabSelected="1" workbookViewId="0">
      <selection activeCell="I3" sqref="I3"/>
    </sheetView>
  </sheetViews>
  <sheetFormatPr defaultColWidth="9.140625" defaultRowHeight="12.75" x14ac:dyDescent="0.2"/>
  <cols>
    <col min="1" max="1" width="19.42578125" style="10" customWidth="1"/>
    <col min="2" max="2" width="23.7109375" style="10" customWidth="1"/>
    <col min="3" max="3" width="16.7109375" style="10" customWidth="1"/>
    <col min="4" max="4" width="13.7109375" style="10" customWidth="1"/>
    <col min="5" max="5" width="18.5703125" style="10" customWidth="1"/>
    <col min="6" max="6" width="26.28515625" style="10" customWidth="1"/>
    <col min="7" max="7" width="7.5703125" style="1" bestFit="1" customWidth="1"/>
    <col min="8" max="8" width="6.5703125" style="10" bestFit="1" customWidth="1"/>
    <col min="9" max="9" width="15.85546875" style="10" bestFit="1" customWidth="1"/>
    <col min="10" max="13" width="7.5703125" style="10" bestFit="1" customWidth="1"/>
    <col min="14" max="14" width="7.5703125" style="10" customWidth="1"/>
    <col min="15" max="15" width="7.5703125" style="10" bestFit="1" customWidth="1"/>
    <col min="16" max="16" width="16.140625" style="10" customWidth="1"/>
    <col min="17" max="16384" width="9.140625" style="10"/>
  </cols>
  <sheetData>
    <row r="1" spans="1:15" ht="15.75" x14ac:dyDescent="0.25">
      <c r="A1" s="181" t="s">
        <v>167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20"/>
    </row>
    <row r="2" spans="1:15" ht="15.75" x14ac:dyDescent="0.25">
      <c r="A2" s="181" t="s">
        <v>18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20"/>
    </row>
    <row r="3" spans="1:15" ht="18.75" thickBot="1" x14ac:dyDescent="0.3">
      <c r="D3" s="174" t="s">
        <v>166</v>
      </c>
      <c r="J3" s="11"/>
    </row>
    <row r="4" spans="1:15" s="20" customFormat="1" ht="13.5" thickBot="1" x14ac:dyDescent="0.25">
      <c r="A4" s="179" t="s">
        <v>9</v>
      </c>
      <c r="B4" s="175" t="s">
        <v>10</v>
      </c>
      <c r="C4" s="149" t="s">
        <v>11</v>
      </c>
      <c r="D4" s="149" t="s">
        <v>12</v>
      </c>
      <c r="E4" s="149" t="s">
        <v>13</v>
      </c>
      <c r="F4" s="149" t="s">
        <v>31</v>
      </c>
      <c r="G4" s="144" t="s">
        <v>0</v>
      </c>
      <c r="H4" s="144" t="s">
        <v>1</v>
      </c>
      <c r="I4" s="144" t="s">
        <v>2</v>
      </c>
      <c r="J4" s="137" t="s">
        <v>3</v>
      </c>
      <c r="K4" s="138"/>
      <c r="L4" s="138"/>
      <c r="M4" s="138"/>
      <c r="N4" s="71"/>
      <c r="O4" s="146" t="s">
        <v>4</v>
      </c>
    </row>
    <row r="5" spans="1:15" s="20" customFormat="1" ht="13.5" thickBot="1" x14ac:dyDescent="0.25">
      <c r="A5" s="179"/>
      <c r="B5" s="176"/>
      <c r="C5" s="150"/>
      <c r="D5" s="150"/>
      <c r="E5" s="150"/>
      <c r="F5" s="150"/>
      <c r="G5" s="145"/>
      <c r="H5" s="145"/>
      <c r="I5" s="145"/>
      <c r="J5" s="43" t="s">
        <v>8</v>
      </c>
      <c r="K5" s="43" t="s">
        <v>32</v>
      </c>
      <c r="L5" s="43" t="s">
        <v>33</v>
      </c>
      <c r="M5" s="167" t="s">
        <v>84</v>
      </c>
      <c r="N5" s="43" t="s">
        <v>94</v>
      </c>
      <c r="O5" s="168"/>
    </row>
    <row r="6" spans="1:15" s="50" customFormat="1" ht="51" x14ac:dyDescent="0.2">
      <c r="A6" s="180" t="s">
        <v>15</v>
      </c>
      <c r="B6" s="177" t="s">
        <v>72</v>
      </c>
      <c r="C6" s="47" t="s">
        <v>20</v>
      </c>
      <c r="D6" s="46" t="s">
        <v>21</v>
      </c>
      <c r="E6" s="39" t="s">
        <v>61</v>
      </c>
      <c r="F6" s="39" t="s">
        <v>68</v>
      </c>
      <c r="G6" s="48">
        <v>2506</v>
      </c>
      <c r="H6" s="48">
        <v>894</v>
      </c>
      <c r="I6" s="48">
        <v>6710</v>
      </c>
      <c r="J6" s="49"/>
      <c r="K6" s="161">
        <f>SUM(G6:I6)</f>
        <v>10110</v>
      </c>
      <c r="L6" s="161"/>
      <c r="M6" s="49"/>
      <c r="N6" s="49"/>
      <c r="O6" s="49">
        <f>SUM(J6:N6)</f>
        <v>10110</v>
      </c>
    </row>
    <row r="7" spans="1:15" s="17" customFormat="1" ht="51" x14ac:dyDescent="0.2">
      <c r="A7" s="169" t="s">
        <v>15</v>
      </c>
      <c r="B7" s="178" t="s">
        <v>65</v>
      </c>
      <c r="C7" s="171" t="s">
        <v>66</v>
      </c>
      <c r="D7" s="172" t="s">
        <v>21</v>
      </c>
      <c r="E7" s="97" t="s">
        <v>67</v>
      </c>
      <c r="F7" s="173" t="s">
        <v>69</v>
      </c>
      <c r="G7" s="94">
        <v>0</v>
      </c>
      <c r="H7" s="94">
        <v>0</v>
      </c>
      <c r="I7" s="94">
        <v>0</v>
      </c>
      <c r="J7" s="99"/>
      <c r="K7" s="97"/>
      <c r="L7" s="98"/>
      <c r="M7" s="99">
        <f>SUM(G7:I7)</f>
        <v>0</v>
      </c>
      <c r="N7" s="99"/>
      <c r="O7" s="96">
        <f t="shared" ref="O7:O11" si="0">SUM(J7:N7)</f>
        <v>0</v>
      </c>
    </row>
    <row r="8" spans="1:15" s="17" customFormat="1" ht="51" x14ac:dyDescent="0.2">
      <c r="A8" s="169" t="s">
        <v>15</v>
      </c>
      <c r="B8" s="178" t="s">
        <v>62</v>
      </c>
      <c r="C8" s="171" t="s">
        <v>63</v>
      </c>
      <c r="D8" s="172" t="s">
        <v>21</v>
      </c>
      <c r="E8" s="97" t="s">
        <v>64</v>
      </c>
      <c r="F8" s="173" t="s">
        <v>69</v>
      </c>
      <c r="G8" s="94">
        <v>0</v>
      </c>
      <c r="H8" s="94">
        <v>0</v>
      </c>
      <c r="I8" s="94">
        <v>0</v>
      </c>
      <c r="J8" s="99"/>
      <c r="K8" s="97"/>
      <c r="L8" s="98"/>
      <c r="M8" s="99">
        <f>SUM(G8:I8)</f>
        <v>0</v>
      </c>
      <c r="N8" s="99"/>
      <c r="O8" s="96">
        <f t="shared" si="0"/>
        <v>0</v>
      </c>
    </row>
    <row r="9" spans="1:15" s="17" customFormat="1" ht="114.75" x14ac:dyDescent="0.2">
      <c r="A9" s="169" t="s">
        <v>156</v>
      </c>
      <c r="B9" s="178" t="s">
        <v>161</v>
      </c>
      <c r="C9" s="170" t="s">
        <v>162</v>
      </c>
      <c r="D9" s="169" t="s">
        <v>163</v>
      </c>
      <c r="E9" s="165" t="s">
        <v>164</v>
      </c>
      <c r="F9" s="165" t="s">
        <v>165</v>
      </c>
      <c r="G9" s="164">
        <v>4130</v>
      </c>
      <c r="H9" s="164">
        <v>296</v>
      </c>
      <c r="I9" s="164">
        <v>21659</v>
      </c>
      <c r="J9" s="99"/>
      <c r="K9" s="165">
        <v>4426</v>
      </c>
      <c r="L9" s="166">
        <v>21659</v>
      </c>
      <c r="M9" s="99"/>
      <c r="N9" s="99"/>
      <c r="O9" s="96">
        <f t="shared" si="0"/>
        <v>26085</v>
      </c>
    </row>
    <row r="10" spans="1:15" s="17" customFormat="1" ht="63.75" x14ac:dyDescent="0.2">
      <c r="A10" s="169" t="s">
        <v>15</v>
      </c>
      <c r="B10" s="178" t="s">
        <v>157</v>
      </c>
      <c r="C10" s="170" t="s">
        <v>158</v>
      </c>
      <c r="D10" s="169" t="s">
        <v>21</v>
      </c>
      <c r="E10" s="165" t="s">
        <v>159</v>
      </c>
      <c r="F10" s="165" t="s">
        <v>160</v>
      </c>
      <c r="G10" s="164">
        <v>850</v>
      </c>
      <c r="H10" s="164">
        <v>47</v>
      </c>
      <c r="I10" s="164">
        <v>2795</v>
      </c>
      <c r="J10" s="99"/>
      <c r="K10" s="165"/>
      <c r="L10" s="166">
        <v>250</v>
      </c>
      <c r="M10" s="99">
        <v>640</v>
      </c>
      <c r="N10" s="99">
        <v>2802</v>
      </c>
      <c r="O10" s="96">
        <f t="shared" si="0"/>
        <v>3692</v>
      </c>
    </row>
    <row r="11" spans="1:15" s="50" customFormat="1" ht="89.25" x14ac:dyDescent="0.2">
      <c r="A11" s="180" t="s">
        <v>15</v>
      </c>
      <c r="B11" s="177" t="s">
        <v>42</v>
      </c>
      <c r="C11" s="47" t="s">
        <v>43</v>
      </c>
      <c r="D11" s="46" t="s">
        <v>21</v>
      </c>
      <c r="E11" s="39" t="s">
        <v>70</v>
      </c>
      <c r="F11" s="39" t="s">
        <v>71</v>
      </c>
      <c r="G11" s="48">
        <v>1696</v>
      </c>
      <c r="H11" s="48">
        <v>415</v>
      </c>
      <c r="I11" s="93">
        <v>11250</v>
      </c>
      <c r="J11" s="49"/>
      <c r="K11" s="95">
        <v>13361</v>
      </c>
      <c r="L11" s="95"/>
      <c r="M11" s="96"/>
      <c r="N11" s="96"/>
      <c r="O11" s="96">
        <f t="shared" si="0"/>
        <v>13361</v>
      </c>
    </row>
    <row r="12" spans="1:15" s="17" customFormat="1" x14ac:dyDescent="0.2">
      <c r="F12" s="21" t="s">
        <v>5</v>
      </c>
      <c r="G12" s="22">
        <f>SUM(G6:G11)</f>
        <v>9182</v>
      </c>
      <c r="H12" s="22">
        <f t="shared" ref="H12:O12" si="1">SUM(H6:H11)</f>
        <v>1652</v>
      </c>
      <c r="I12" s="22">
        <f t="shared" si="1"/>
        <v>42414</v>
      </c>
      <c r="J12" s="22">
        <f t="shared" si="1"/>
        <v>0</v>
      </c>
      <c r="K12" s="22">
        <f t="shared" si="1"/>
        <v>27897</v>
      </c>
      <c r="L12" s="22">
        <f t="shared" si="1"/>
        <v>21909</v>
      </c>
      <c r="M12" s="22">
        <f t="shared" si="1"/>
        <v>640</v>
      </c>
      <c r="N12" s="22">
        <f t="shared" ref="N12" si="2">SUM(N6:N11)</f>
        <v>2802</v>
      </c>
      <c r="O12" s="22">
        <f t="shared" si="1"/>
        <v>53248</v>
      </c>
    </row>
    <row r="13" spans="1:15" s="17" customFormat="1" x14ac:dyDescent="0.2">
      <c r="A13" s="162" t="s">
        <v>152</v>
      </c>
      <c r="F13" s="23"/>
      <c r="H13" s="12"/>
      <c r="I13" s="12"/>
      <c r="J13" s="19"/>
      <c r="K13" s="19"/>
      <c r="L13" s="19"/>
      <c r="M13" s="19"/>
      <c r="N13" s="19"/>
      <c r="O13" s="19"/>
    </row>
    <row r="14" spans="1:15" s="17" customFormat="1" x14ac:dyDescent="0.2">
      <c r="A14" s="25" t="s">
        <v>153</v>
      </c>
      <c r="F14" s="23"/>
      <c r="H14" s="59" t="s">
        <v>6</v>
      </c>
      <c r="I14" s="60" t="s">
        <v>7</v>
      </c>
      <c r="J14" s="61">
        <f>J12</f>
        <v>0</v>
      </c>
      <c r="K14" s="61">
        <f>K12</f>
        <v>27897</v>
      </c>
      <c r="L14" s="61">
        <f>L12</f>
        <v>21909</v>
      </c>
      <c r="M14" s="61">
        <f>M12</f>
        <v>640</v>
      </c>
      <c r="N14" s="61">
        <f>N12</f>
        <v>2802</v>
      </c>
      <c r="O14" s="62">
        <f>SUM(J14:N14)</f>
        <v>53248</v>
      </c>
    </row>
    <row r="15" spans="1:15" s="17" customFormat="1" x14ac:dyDescent="0.2">
      <c r="A15" s="25" t="s">
        <v>154</v>
      </c>
      <c r="F15" s="23"/>
      <c r="H15" s="60"/>
      <c r="I15" s="60" t="s">
        <v>5</v>
      </c>
      <c r="J15" s="62">
        <f t="shared" ref="J15:O15" si="3">SUM(J14:J14)</f>
        <v>0</v>
      </c>
      <c r="K15" s="62">
        <f t="shared" si="3"/>
        <v>27897</v>
      </c>
      <c r="L15" s="62">
        <f t="shared" si="3"/>
        <v>21909</v>
      </c>
      <c r="M15" s="62">
        <f t="shared" si="3"/>
        <v>640</v>
      </c>
      <c r="N15" s="62">
        <f t="shared" ref="N15" si="4">SUM(N14:N14)</f>
        <v>2802</v>
      </c>
      <c r="O15" s="62">
        <f t="shared" si="3"/>
        <v>53248</v>
      </c>
    </row>
    <row r="16" spans="1:15" x14ac:dyDescent="0.2">
      <c r="A16" s="163" t="s">
        <v>155</v>
      </c>
      <c r="E16" s="26"/>
      <c r="F16" s="26"/>
      <c r="G16" s="24"/>
    </row>
    <row r="17" spans="5:7" x14ac:dyDescent="0.2">
      <c r="E17" s="26"/>
      <c r="F17" s="26"/>
      <c r="G17" s="24"/>
    </row>
    <row r="18" spans="5:7" x14ac:dyDescent="0.2">
      <c r="E18" s="26"/>
      <c r="F18" s="26"/>
      <c r="G18" s="24"/>
    </row>
    <row r="19" spans="5:7" x14ac:dyDescent="0.2">
      <c r="E19" s="26"/>
      <c r="F19" s="26"/>
      <c r="G19" s="24"/>
    </row>
    <row r="20" spans="5:7" x14ac:dyDescent="0.2">
      <c r="E20" s="26"/>
      <c r="F20" s="26"/>
      <c r="G20" s="24"/>
    </row>
    <row r="21" spans="5:7" x14ac:dyDescent="0.2">
      <c r="E21" s="26"/>
      <c r="F21" s="26"/>
      <c r="G21" s="24"/>
    </row>
    <row r="22" spans="5:7" x14ac:dyDescent="0.2">
      <c r="E22" s="26"/>
      <c r="F22" s="26"/>
      <c r="G22" s="24"/>
    </row>
    <row r="23" spans="5:7" x14ac:dyDescent="0.2">
      <c r="E23" s="26"/>
      <c r="F23" s="26"/>
      <c r="G23" s="24"/>
    </row>
    <row r="24" spans="5:7" x14ac:dyDescent="0.2">
      <c r="G24" s="24"/>
    </row>
    <row r="25" spans="5:7" x14ac:dyDescent="0.2">
      <c r="G25" s="24"/>
    </row>
    <row r="26" spans="5:7" x14ac:dyDescent="0.2">
      <c r="G26" s="24"/>
    </row>
    <row r="27" spans="5:7" x14ac:dyDescent="0.2">
      <c r="G27" s="24"/>
    </row>
  </sheetData>
  <mergeCells count="13">
    <mergeCell ref="I4:I5"/>
    <mergeCell ref="J4:M4"/>
    <mergeCell ref="O4:O5"/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</mergeCells>
  <pageMargins left="0.1" right="0.1" top="0.5" bottom="0.25" header="0.3" footer="0.3"/>
  <pageSetup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"/>
  <sheetViews>
    <sheetView workbookViewId="0">
      <selection activeCell="E11" sqref="E11:E12"/>
    </sheetView>
  </sheetViews>
  <sheetFormatPr defaultColWidth="8.85546875" defaultRowHeight="12" x14ac:dyDescent="0.2"/>
  <cols>
    <col min="1" max="1" width="7.7109375" style="90" bestFit="1" customWidth="1"/>
    <col min="2" max="2" width="11.28515625" style="90" bestFit="1" customWidth="1"/>
    <col min="3" max="3" width="9.28515625" style="90" bestFit="1" customWidth="1"/>
    <col min="4" max="4" width="14.7109375" style="90" customWidth="1"/>
    <col min="5" max="5" width="32" style="90" customWidth="1"/>
    <col min="6" max="6" width="7.140625" style="90" bestFit="1" customWidth="1"/>
    <col min="7" max="7" width="9.5703125" style="90" bestFit="1" customWidth="1"/>
    <col min="8" max="8" width="10" style="90" customWidth="1"/>
    <col min="9" max="9" width="11.140625" style="90" customWidth="1"/>
    <col min="10" max="10" width="11.85546875" style="90" customWidth="1"/>
    <col min="11" max="11" width="11.7109375" style="90" bestFit="1" customWidth="1"/>
    <col min="12" max="12" width="16.28515625" style="91" customWidth="1"/>
    <col min="13" max="13" width="10.5703125" style="90" customWidth="1"/>
    <col min="14" max="16384" width="8.85546875" style="90"/>
  </cols>
  <sheetData>
    <row r="1" spans="1:25" s="76" customFormat="1" ht="57" thickBot="1" x14ac:dyDescent="0.25">
      <c r="A1" s="73" t="s">
        <v>96</v>
      </c>
      <c r="B1" s="73" t="s">
        <v>97</v>
      </c>
      <c r="C1" s="73" t="s">
        <v>98</v>
      </c>
      <c r="D1" s="73" t="s">
        <v>99</v>
      </c>
      <c r="E1" s="73" t="s">
        <v>100</v>
      </c>
      <c r="F1" s="73" t="s">
        <v>101</v>
      </c>
      <c r="G1" s="73" t="s">
        <v>102</v>
      </c>
      <c r="H1" s="73" t="s">
        <v>103</v>
      </c>
      <c r="I1" s="74" t="s">
        <v>104</v>
      </c>
      <c r="J1" s="74" t="s">
        <v>105</v>
      </c>
      <c r="K1" s="74" t="s">
        <v>106</v>
      </c>
      <c r="L1" s="74" t="s">
        <v>107</v>
      </c>
      <c r="M1" s="74" t="s">
        <v>108</v>
      </c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</row>
    <row r="2" spans="1:25" s="77" customFormat="1" ht="48" x14ac:dyDescent="0.2">
      <c r="A2" s="77">
        <v>2</v>
      </c>
      <c r="B2" s="78" t="s">
        <v>109</v>
      </c>
      <c r="C2" s="77">
        <v>151</v>
      </c>
      <c r="D2" s="77" t="s">
        <v>110</v>
      </c>
      <c r="E2" s="79" t="s">
        <v>111</v>
      </c>
      <c r="F2" s="78" t="s">
        <v>112</v>
      </c>
      <c r="G2" s="80" t="s">
        <v>113</v>
      </c>
      <c r="H2" s="81">
        <v>201.12100000000001</v>
      </c>
      <c r="I2" s="82">
        <v>0</v>
      </c>
      <c r="J2" s="83">
        <v>600000</v>
      </c>
      <c r="K2" s="84">
        <v>300000</v>
      </c>
      <c r="L2" s="85">
        <f t="shared" ref="L2:L3" si="0">SUM(I2:K2)</f>
        <v>900000</v>
      </c>
      <c r="M2" s="77" t="s">
        <v>32</v>
      </c>
    </row>
    <row r="3" spans="1:25" s="77" customFormat="1" ht="36" x14ac:dyDescent="0.2">
      <c r="A3" s="77">
        <v>2</v>
      </c>
      <c r="B3" s="78" t="s">
        <v>109</v>
      </c>
      <c r="C3" s="77">
        <v>44</v>
      </c>
      <c r="D3" s="77" t="s">
        <v>114</v>
      </c>
      <c r="E3" s="79" t="s">
        <v>115</v>
      </c>
      <c r="F3" s="78" t="s">
        <v>116</v>
      </c>
      <c r="G3" s="80" t="s">
        <v>117</v>
      </c>
      <c r="H3" s="81" t="s">
        <v>118</v>
      </c>
      <c r="I3" s="82">
        <v>0</v>
      </c>
      <c r="J3" s="83">
        <v>440000</v>
      </c>
      <c r="K3" s="84">
        <v>149000</v>
      </c>
      <c r="L3" s="85">
        <f t="shared" si="0"/>
        <v>589000</v>
      </c>
      <c r="M3" s="77" t="s">
        <v>32</v>
      </c>
    </row>
    <row r="4" spans="1:25" s="86" customFormat="1" ht="48" x14ac:dyDescent="0.2">
      <c r="A4" s="77">
        <v>2</v>
      </c>
      <c r="B4" s="78" t="s">
        <v>109</v>
      </c>
      <c r="C4" s="86">
        <v>5</v>
      </c>
      <c r="D4" s="86" t="s">
        <v>119</v>
      </c>
      <c r="E4" s="87" t="s">
        <v>120</v>
      </c>
      <c r="F4" s="86" t="s">
        <v>121</v>
      </c>
      <c r="G4" s="86" t="s">
        <v>122</v>
      </c>
      <c r="H4" s="86">
        <v>201.01499999999999</v>
      </c>
      <c r="I4" s="88">
        <v>16000</v>
      </c>
      <c r="J4" s="88">
        <v>850000</v>
      </c>
      <c r="K4" s="88">
        <v>470000</v>
      </c>
      <c r="L4" s="89">
        <f>SUM(I4:K4)</f>
        <v>1336000</v>
      </c>
      <c r="M4" s="86" t="s">
        <v>84</v>
      </c>
    </row>
    <row r="5" spans="1:25" s="86" customFormat="1" ht="84" x14ac:dyDescent="0.2">
      <c r="A5" s="77">
        <v>2</v>
      </c>
      <c r="B5" s="78" t="s">
        <v>109</v>
      </c>
      <c r="C5" s="86" t="s">
        <v>123</v>
      </c>
      <c r="D5" s="86" t="s">
        <v>124</v>
      </c>
      <c r="E5" s="87" t="s">
        <v>125</v>
      </c>
      <c r="F5" s="86" t="s">
        <v>126</v>
      </c>
      <c r="G5" s="86" t="s">
        <v>127</v>
      </c>
      <c r="H5" s="86">
        <v>201.01499999999999</v>
      </c>
      <c r="I5" s="88">
        <v>0</v>
      </c>
      <c r="J5" s="88">
        <v>900000</v>
      </c>
      <c r="K5" s="88">
        <v>450000</v>
      </c>
      <c r="L5" s="89">
        <f>SUM(I5:K5)</f>
        <v>1350000</v>
      </c>
      <c r="M5" s="86" t="s">
        <v>32</v>
      </c>
    </row>
  </sheetData>
  <printOptions gridLines="1"/>
  <pageMargins left="0.1" right="0.1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6"/>
  <sheetViews>
    <sheetView workbookViewId="0">
      <selection activeCell="D6" sqref="D6"/>
    </sheetView>
  </sheetViews>
  <sheetFormatPr defaultColWidth="9.140625" defaultRowHeight="12.75" x14ac:dyDescent="0.2"/>
  <cols>
    <col min="1" max="1" width="9.140625" style="10"/>
    <col min="2" max="2" width="21.7109375" style="10" bestFit="1" customWidth="1"/>
    <col min="3" max="3" width="9.28515625" style="1" customWidth="1"/>
    <col min="4" max="4" width="21.42578125" style="1" bestFit="1" customWidth="1"/>
    <col min="5" max="5" width="25" style="1" customWidth="1"/>
    <col min="6" max="6" width="16.85546875" style="1" bestFit="1" customWidth="1"/>
    <col min="7" max="7" width="10.7109375" style="10" bestFit="1" customWidth="1"/>
    <col min="8" max="8" width="9.140625" style="10"/>
    <col min="9" max="9" width="18.5703125" style="10" bestFit="1" customWidth="1"/>
    <col min="10" max="10" width="12.7109375" style="10" customWidth="1"/>
    <col min="11" max="14" width="9.140625" style="10"/>
    <col min="15" max="15" width="20" style="10" customWidth="1"/>
    <col min="16" max="16384" width="9.140625" style="10"/>
  </cols>
  <sheetData>
    <row r="1" spans="1:15" x14ac:dyDescent="0.2">
      <c r="A1" s="148" t="s">
        <v>82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1:15" x14ac:dyDescent="0.2">
      <c r="A2" s="148" t="s">
        <v>17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15" ht="13.5" thickBot="1" x14ac:dyDescent="0.25">
      <c r="I3" s="63"/>
    </row>
    <row r="4" spans="1:15" s="12" customFormat="1" ht="13.5" thickBot="1" x14ac:dyDescent="0.25">
      <c r="A4" s="151" t="s">
        <v>9</v>
      </c>
      <c r="B4" s="151" t="s">
        <v>10</v>
      </c>
      <c r="C4" s="151" t="s">
        <v>11</v>
      </c>
      <c r="D4" s="151" t="s">
        <v>12</v>
      </c>
      <c r="E4" s="151" t="s">
        <v>13</v>
      </c>
      <c r="F4" s="151" t="s">
        <v>31</v>
      </c>
      <c r="G4" s="146" t="s">
        <v>0</v>
      </c>
      <c r="H4" s="146" t="s">
        <v>1</v>
      </c>
      <c r="I4" s="146" t="s">
        <v>2</v>
      </c>
      <c r="J4" s="137" t="s">
        <v>3</v>
      </c>
      <c r="K4" s="138"/>
      <c r="L4" s="138"/>
      <c r="M4" s="138"/>
      <c r="N4" s="146" t="s">
        <v>4</v>
      </c>
    </row>
    <row r="5" spans="1:15" s="12" customFormat="1" ht="15.75" customHeight="1" thickBot="1" x14ac:dyDescent="0.25">
      <c r="A5" s="152"/>
      <c r="B5" s="152"/>
      <c r="C5" s="152"/>
      <c r="D5" s="152"/>
      <c r="E5" s="152"/>
      <c r="F5" s="152"/>
      <c r="G5" s="147"/>
      <c r="H5" s="147"/>
      <c r="I5" s="147"/>
      <c r="J5" s="43" t="s">
        <v>8</v>
      </c>
      <c r="K5" s="43" t="s">
        <v>32</v>
      </c>
      <c r="L5" s="43" t="s">
        <v>33</v>
      </c>
      <c r="M5" s="43" t="s">
        <v>84</v>
      </c>
      <c r="N5" s="147"/>
    </row>
    <row r="6" spans="1:15" s="55" customFormat="1" ht="76.5" x14ac:dyDescent="0.2">
      <c r="A6" s="57" t="s">
        <v>15</v>
      </c>
      <c r="B6" s="58" t="s">
        <v>26</v>
      </c>
      <c r="C6" s="69" t="s">
        <v>85</v>
      </c>
      <c r="D6" s="68" t="s">
        <v>89</v>
      </c>
      <c r="E6" s="68" t="s">
        <v>80</v>
      </c>
      <c r="F6" s="68" t="s">
        <v>87</v>
      </c>
      <c r="G6" s="70">
        <f>205+51+490+195</f>
        <v>941</v>
      </c>
      <c r="H6" s="70">
        <f>522+65+70</f>
        <v>657</v>
      </c>
      <c r="I6" s="70">
        <f>620+2283</f>
        <v>2903</v>
      </c>
      <c r="J6" s="56"/>
      <c r="K6" s="56">
        <f>SUM(G6:I6)</f>
        <v>4501</v>
      </c>
      <c r="L6" s="56"/>
      <c r="M6" s="56"/>
      <c r="N6" s="56">
        <f>SUM(J6:M6)</f>
        <v>4501</v>
      </c>
    </row>
    <row r="7" spans="1:15" x14ac:dyDescent="0.2">
      <c r="C7" s="13" t="s">
        <v>5</v>
      </c>
      <c r="D7" s="13"/>
      <c r="E7" s="13"/>
      <c r="F7" s="13"/>
      <c r="G7" s="14">
        <f t="shared" ref="G7:N7" si="0">SUM(G6:G6)</f>
        <v>941</v>
      </c>
      <c r="H7" s="14">
        <f t="shared" si="0"/>
        <v>657</v>
      </c>
      <c r="I7" s="14">
        <f t="shared" si="0"/>
        <v>2903</v>
      </c>
      <c r="J7" s="14">
        <f t="shared" si="0"/>
        <v>0</v>
      </c>
      <c r="K7" s="14">
        <f t="shared" si="0"/>
        <v>4501</v>
      </c>
      <c r="L7" s="14">
        <f t="shared" si="0"/>
        <v>0</v>
      </c>
      <c r="M7" s="14">
        <f t="shared" si="0"/>
        <v>0</v>
      </c>
      <c r="N7" s="14">
        <f t="shared" si="0"/>
        <v>4501</v>
      </c>
      <c r="O7" s="15"/>
    </row>
    <row r="8" spans="1:15" x14ac:dyDescent="0.2">
      <c r="C8" s="16"/>
      <c r="D8" s="16"/>
      <c r="E8" s="16"/>
      <c r="F8" s="16"/>
      <c r="G8" s="12"/>
      <c r="H8" s="12"/>
      <c r="I8" s="12"/>
      <c r="J8" s="17"/>
      <c r="K8" s="17"/>
      <c r="L8" s="17"/>
      <c r="M8" s="17"/>
      <c r="N8" s="17"/>
    </row>
    <row r="9" spans="1:15" x14ac:dyDescent="0.2">
      <c r="C9" s="16"/>
      <c r="D9" s="16"/>
      <c r="E9" s="16"/>
      <c r="F9" s="16"/>
      <c r="G9" s="12"/>
      <c r="H9" s="18" t="s">
        <v>6</v>
      </c>
      <c r="I9" s="65" t="s">
        <v>7</v>
      </c>
      <c r="J9" s="66">
        <f>J7</f>
        <v>0</v>
      </c>
      <c r="K9" s="66">
        <f>K7-K10</f>
        <v>3420</v>
      </c>
      <c r="L9" s="66">
        <f>L7</f>
        <v>0</v>
      </c>
      <c r="M9" s="66">
        <f>M7</f>
        <v>0</v>
      </c>
      <c r="N9" s="67">
        <f>SUM(J9:M9)</f>
        <v>3420</v>
      </c>
    </row>
    <row r="10" spans="1:15" x14ac:dyDescent="0.2">
      <c r="C10" s="16"/>
      <c r="D10" s="16"/>
      <c r="E10" s="16"/>
      <c r="F10" s="16"/>
      <c r="G10" s="12"/>
      <c r="H10" s="12"/>
      <c r="I10" s="65" t="s">
        <v>88</v>
      </c>
      <c r="J10" s="66"/>
      <c r="K10" s="66">
        <v>1081</v>
      </c>
      <c r="L10" s="66"/>
      <c r="M10" s="66"/>
      <c r="N10" s="67">
        <f>SUM(J10:M10)</f>
        <v>1081</v>
      </c>
      <c r="O10" s="15"/>
    </row>
    <row r="11" spans="1:15" x14ac:dyDescent="0.2">
      <c r="C11" s="16"/>
      <c r="D11" s="16"/>
      <c r="E11" s="16"/>
      <c r="F11" s="16"/>
      <c r="G11" s="12"/>
      <c r="H11" s="12"/>
      <c r="I11" s="65" t="s">
        <v>5</v>
      </c>
      <c r="J11" s="67">
        <f t="shared" ref="J11" si="1">SUM(J9:J9)</f>
        <v>0</v>
      </c>
      <c r="K11" s="67">
        <f>SUM(K9:K10)</f>
        <v>4501</v>
      </c>
      <c r="L11" s="67">
        <f t="shared" ref="L11:N11" si="2">SUM(L9:L10)</f>
        <v>0</v>
      </c>
      <c r="M11" s="67">
        <f t="shared" si="2"/>
        <v>0</v>
      </c>
      <c r="N11" s="67">
        <f t="shared" si="2"/>
        <v>4501</v>
      </c>
    </row>
    <row r="12" spans="1:15" x14ac:dyDescent="0.2">
      <c r="C12" s="16"/>
      <c r="D12" s="16"/>
      <c r="E12" s="16"/>
      <c r="F12" s="16"/>
      <c r="G12" s="12"/>
      <c r="H12" s="12"/>
      <c r="I12" s="12"/>
      <c r="J12" s="12"/>
      <c r="K12" s="12"/>
      <c r="L12" s="12"/>
    </row>
    <row r="13" spans="1:15" x14ac:dyDescent="0.2">
      <c r="C13" s="16"/>
      <c r="D13" s="16"/>
      <c r="E13" s="16"/>
      <c r="F13" s="16"/>
      <c r="G13" s="12"/>
      <c r="H13" s="12"/>
      <c r="I13" s="12"/>
      <c r="J13" s="12"/>
      <c r="K13" s="12"/>
      <c r="L13" s="12"/>
    </row>
    <row r="14" spans="1:15" ht="24" customHeight="1" x14ac:dyDescent="0.2">
      <c r="A14" s="1" t="s">
        <v>22</v>
      </c>
      <c r="B14" s="10" t="s">
        <v>86</v>
      </c>
      <c r="C14" s="10"/>
      <c r="G14" s="12"/>
      <c r="I14" s="12"/>
      <c r="J14" s="12"/>
      <c r="K14" s="12"/>
      <c r="L14" s="12"/>
    </row>
    <row r="15" spans="1:15" x14ac:dyDescent="0.2">
      <c r="A15" s="1"/>
      <c r="C15" s="10"/>
      <c r="I15" s="11"/>
    </row>
    <row r="16" spans="1:15" x14ac:dyDescent="0.2">
      <c r="A16" s="25"/>
      <c r="C16" s="10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scale="5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5"/>
  <sheetViews>
    <sheetView workbookViewId="0">
      <selection activeCell="J10" sqref="J10"/>
    </sheetView>
  </sheetViews>
  <sheetFormatPr defaultColWidth="9.140625" defaultRowHeight="12.75" x14ac:dyDescent="0.2"/>
  <cols>
    <col min="1" max="1" width="18.7109375" style="28" customWidth="1"/>
    <col min="2" max="2" width="23.28515625" style="27" bestFit="1" customWidth="1"/>
    <col min="3" max="3" width="9.140625" style="27"/>
    <col min="4" max="4" width="19.28515625" style="27" customWidth="1"/>
    <col min="5" max="5" width="20.85546875" style="27" customWidth="1"/>
    <col min="6" max="6" width="33.7109375" style="27" customWidth="1"/>
    <col min="7" max="8" width="9.140625" style="27"/>
    <col min="9" max="9" width="15.85546875" style="27" bestFit="1" customWidth="1"/>
    <col min="10" max="16384" width="9.140625" style="27"/>
  </cols>
  <sheetData>
    <row r="1" spans="1:14" x14ac:dyDescent="0.2">
      <c r="A1" s="139" t="s">
        <v>83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x14ac:dyDescent="0.2">
      <c r="A2" s="139" t="s">
        <v>47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 ht="13.5" thickBot="1" x14ac:dyDescent="0.25">
      <c r="D3" s="42"/>
    </row>
    <row r="4" spans="1:14" s="29" customFormat="1" ht="13.5" thickBot="1" x14ac:dyDescent="0.25">
      <c r="A4" s="140" t="s">
        <v>9</v>
      </c>
      <c r="B4" s="140" t="s">
        <v>10</v>
      </c>
      <c r="C4" s="140" t="s">
        <v>11</v>
      </c>
      <c r="D4" s="142" t="s">
        <v>12</v>
      </c>
      <c r="E4" s="140" t="s">
        <v>13</v>
      </c>
      <c r="F4" s="140" t="s">
        <v>31</v>
      </c>
      <c r="G4" s="135" t="s">
        <v>0</v>
      </c>
      <c r="H4" s="135" t="s">
        <v>1</v>
      </c>
      <c r="I4" s="135" t="s">
        <v>2</v>
      </c>
      <c r="J4" s="137" t="s">
        <v>3</v>
      </c>
      <c r="K4" s="138"/>
      <c r="L4" s="138"/>
      <c r="M4" s="138"/>
      <c r="N4" s="135" t="s">
        <v>4</v>
      </c>
    </row>
    <row r="5" spans="1:14" s="29" customFormat="1" ht="13.5" thickBot="1" x14ac:dyDescent="0.25">
      <c r="A5" s="141"/>
      <c r="B5" s="141"/>
      <c r="C5" s="141"/>
      <c r="D5" s="143"/>
      <c r="E5" s="141"/>
      <c r="F5" s="141"/>
      <c r="G5" s="153"/>
      <c r="H5" s="153"/>
      <c r="I5" s="153"/>
      <c r="J5" s="43" t="s">
        <v>8</v>
      </c>
      <c r="K5" s="43" t="s">
        <v>32</v>
      </c>
      <c r="L5" s="43" t="s">
        <v>33</v>
      </c>
      <c r="M5" s="43" t="s">
        <v>84</v>
      </c>
      <c r="N5" s="136"/>
    </row>
    <row r="6" spans="1:14" s="6" customFormat="1" ht="63.75" x14ac:dyDescent="0.2">
      <c r="A6" s="51" t="s">
        <v>15</v>
      </c>
      <c r="B6" s="51" t="s">
        <v>44</v>
      </c>
      <c r="C6" s="44" t="s">
        <v>45</v>
      </c>
      <c r="D6" s="51" t="s">
        <v>46</v>
      </c>
      <c r="E6" s="51" t="s">
        <v>77</v>
      </c>
      <c r="F6" s="52" t="s">
        <v>78</v>
      </c>
      <c r="G6" s="53">
        <v>1700</v>
      </c>
      <c r="H6" s="53">
        <v>710</v>
      </c>
      <c r="I6" s="53">
        <v>5550</v>
      </c>
      <c r="J6" s="53">
        <f>SUM(G6:I6)</f>
        <v>7960</v>
      </c>
      <c r="K6" s="53"/>
      <c r="L6" s="53"/>
      <c r="M6" s="53"/>
      <c r="N6" s="54">
        <f>SUM(J6:M6)</f>
        <v>7960</v>
      </c>
    </row>
    <row r="7" spans="1:14" x14ac:dyDescent="0.2">
      <c r="A7" s="27"/>
      <c r="F7" s="38" t="s">
        <v>5</v>
      </c>
      <c r="G7" s="37">
        <f t="shared" ref="G7:N7" si="0">G6</f>
        <v>1700</v>
      </c>
      <c r="H7" s="37">
        <f t="shared" si="0"/>
        <v>710</v>
      </c>
      <c r="I7" s="37">
        <f t="shared" si="0"/>
        <v>5550</v>
      </c>
      <c r="J7" s="37">
        <f t="shared" si="0"/>
        <v>7960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 t="shared" si="0"/>
        <v>7960</v>
      </c>
    </row>
    <row r="8" spans="1:14" x14ac:dyDescent="0.2">
      <c r="A8" s="27"/>
      <c r="F8" s="34"/>
      <c r="G8" s="30"/>
      <c r="H8" s="30"/>
      <c r="I8" s="30"/>
      <c r="J8" s="30"/>
      <c r="K8" s="45"/>
      <c r="L8" s="45"/>
      <c r="M8" s="45"/>
    </row>
    <row r="9" spans="1:14" x14ac:dyDescent="0.2">
      <c r="A9" s="27"/>
      <c r="F9" s="34"/>
      <c r="G9" s="30"/>
      <c r="H9" s="36" t="s">
        <v>6</v>
      </c>
      <c r="I9" s="30" t="s">
        <v>7</v>
      </c>
      <c r="J9" s="35">
        <f>SUM(J7)</f>
        <v>7960</v>
      </c>
      <c r="K9" s="35">
        <f>SUM(K7)</f>
        <v>0</v>
      </c>
      <c r="L9" s="35">
        <f t="shared" ref="L9:N9" si="1">SUM(L7)</f>
        <v>0</v>
      </c>
      <c r="M9" s="35">
        <f t="shared" si="1"/>
        <v>0</v>
      </c>
      <c r="N9" s="35">
        <f t="shared" si="1"/>
        <v>7960</v>
      </c>
    </row>
    <row r="10" spans="1:14" x14ac:dyDescent="0.2">
      <c r="A10" s="27"/>
      <c r="F10" s="34"/>
      <c r="G10" s="30"/>
      <c r="H10" s="36"/>
      <c r="I10" s="30" t="s">
        <v>79</v>
      </c>
      <c r="J10" s="35">
        <v>4000</v>
      </c>
      <c r="K10" s="35">
        <v>0</v>
      </c>
      <c r="L10" s="35">
        <v>0</v>
      </c>
      <c r="M10" s="35">
        <v>0</v>
      </c>
      <c r="N10" s="35">
        <v>4000</v>
      </c>
    </row>
    <row r="11" spans="1:14" x14ac:dyDescent="0.2">
      <c r="A11" s="27"/>
      <c r="F11" s="34"/>
      <c r="G11" s="30"/>
      <c r="H11" s="30"/>
      <c r="I11" s="30" t="s">
        <v>5</v>
      </c>
      <c r="J11" s="35">
        <f>SUM(J9:J10)</f>
        <v>11960</v>
      </c>
      <c r="K11" s="35">
        <f t="shared" ref="K11" si="2">SUM(K9:K10)</f>
        <v>0</v>
      </c>
      <c r="L11" s="35">
        <f t="shared" ref="L11" si="3">SUM(L9:L10)</f>
        <v>0</v>
      </c>
      <c r="M11" s="35">
        <f t="shared" ref="M11" si="4">SUM(M9:M10)</f>
        <v>0</v>
      </c>
      <c r="N11" s="35">
        <f t="shared" ref="N11" si="5">SUM(N9:N10)</f>
        <v>11960</v>
      </c>
    </row>
    <row r="12" spans="1:14" x14ac:dyDescent="0.2">
      <c r="A12" s="27"/>
      <c r="F12" s="34"/>
      <c r="G12" s="30"/>
      <c r="H12" s="30"/>
      <c r="I12" s="30"/>
      <c r="J12" s="30"/>
      <c r="K12" s="30"/>
      <c r="L12" s="29"/>
    </row>
    <row r="13" spans="1:14" x14ac:dyDescent="0.2">
      <c r="A13" s="34"/>
      <c r="B13" s="30"/>
      <c r="C13" s="30"/>
      <c r="D13" s="30"/>
      <c r="E13" s="30"/>
      <c r="F13" s="30"/>
      <c r="G13" s="29"/>
    </row>
    <row r="14" spans="1:14" x14ac:dyDescent="0.2">
      <c r="A14" s="34"/>
      <c r="B14" s="30"/>
      <c r="C14" s="30"/>
      <c r="D14" s="30"/>
      <c r="E14" s="30"/>
      <c r="F14" s="30"/>
      <c r="G14" s="29"/>
    </row>
    <row r="15" spans="1:14" x14ac:dyDescent="0.2">
      <c r="A15" s="33"/>
      <c r="B15" s="30"/>
      <c r="C15" s="32"/>
      <c r="D15" s="42"/>
      <c r="E15" s="30"/>
      <c r="F15" s="30"/>
      <c r="G15" s="29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Collision Reduction</vt:lpstr>
      <vt:lpstr>Roadway Preservation</vt:lpstr>
      <vt:lpstr>Bridge Rehab</vt:lpstr>
      <vt:lpstr>Minor</vt:lpstr>
      <vt:lpstr>Mandates</vt:lpstr>
      <vt:lpstr>Mobility</vt:lpstr>
      <vt:lpstr>'Bridge Rehab'!Print_Area</vt:lpstr>
      <vt:lpstr>'Collision Reduction'!Print_Area</vt:lpstr>
      <vt:lpstr>'Roadway Preservation'!Print_Area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Caltrans;KUrlie</dc:creator>
  <cp:lastModifiedBy>Kathy Urlie</cp:lastModifiedBy>
  <cp:lastPrinted>2018-04-28T19:29:47Z</cp:lastPrinted>
  <dcterms:created xsi:type="dcterms:W3CDTF">2008-01-30T16:58:55Z</dcterms:created>
  <dcterms:modified xsi:type="dcterms:W3CDTF">2018-04-28T19:31:16Z</dcterms:modified>
</cp:coreProperties>
</file>