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RTPA\RTP\2022 RTP Update\TechnicalMethodology\CARB\20260319_SubmittedToCARB_Responses\"/>
    </mc:Choice>
  </mc:AlternateContent>
  <xr:revisionPtr revIDLastSave="0" documentId="8_{EE058B21-DEFB-4DDF-827E-ACA68EEF5B62}" xr6:coauthVersionLast="47" xr6:coauthVersionMax="47" xr10:uidLastSave="{00000000-0000-0000-0000-000000000000}"/>
  <bookViews>
    <workbookView xWindow="28680" yWindow="-105" windowWidth="29040" windowHeight="15720" activeTab="4" xr2:uid="{00000000-000D-0000-FFFF-FFFF00000000}"/>
  </bookViews>
  <sheets>
    <sheet name="Table 1" sheetId="8" r:id="rId1"/>
    <sheet name="Table 2" sheetId="4" r:id="rId2"/>
    <sheet name="T-3 See financial element" sheetId="2" r:id="rId3"/>
    <sheet name="T-4 See RTP SCS pgs 64-67" sheetId="5" r:id="rId4"/>
    <sheet name="T5-8 SGA_Parcels_2020_20Summary" sheetId="9" r:id="rId5"/>
  </sheets>
  <externalReferences>
    <externalReference r:id="rId6"/>
  </externalReferences>
  <definedNames>
    <definedName name="_Toc531159115" localSheetId="0">'Table 1'!#REF!</definedName>
    <definedName name="OLE_LINK1" localSheetId="2">'T-3 See financial element'!#REF!</definedName>
    <definedName name="SGA_Growth_Parcels">[1]Sheet2!$E$2:$F$843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9" l="1"/>
  <c r="Z76" i="9"/>
  <c r="Y76" i="9"/>
  <c r="X76" i="9"/>
  <c r="W76" i="9"/>
  <c r="V76" i="9"/>
  <c r="U76" i="9"/>
  <c r="T76" i="9"/>
  <c r="S76" i="9"/>
  <c r="R76" i="9"/>
  <c r="Q76" i="9"/>
  <c r="P76" i="9"/>
  <c r="O76" i="9"/>
  <c r="N76" i="9"/>
  <c r="M76" i="9"/>
  <c r="L76" i="9"/>
  <c r="K76" i="9"/>
  <c r="J76" i="9"/>
  <c r="I76" i="9"/>
  <c r="H76" i="9"/>
  <c r="G76" i="9"/>
  <c r="F76" i="9"/>
  <c r="E76" i="9"/>
  <c r="D76" i="9"/>
  <c r="C76" i="9"/>
  <c r="B76" i="9"/>
  <c r="AA75" i="9"/>
  <c r="Z75" i="9"/>
  <c r="Y75" i="9"/>
  <c r="X75" i="9"/>
  <c r="W75" i="9"/>
  <c r="V75" i="9"/>
  <c r="U75" i="9"/>
  <c r="T75" i="9"/>
  <c r="S75" i="9"/>
  <c r="R75" i="9"/>
  <c r="Q75" i="9"/>
  <c r="P75" i="9"/>
  <c r="O75" i="9"/>
  <c r="N75" i="9"/>
  <c r="M75" i="9"/>
  <c r="L75" i="9"/>
  <c r="K75" i="9"/>
  <c r="J75" i="9"/>
  <c r="I75" i="9"/>
  <c r="H75" i="9"/>
  <c r="G75" i="9"/>
  <c r="F75" i="9"/>
  <c r="E75" i="9"/>
  <c r="D75" i="9"/>
  <c r="C75" i="9"/>
  <c r="B75" i="9"/>
  <c r="AA74" i="9"/>
  <c r="Z74" i="9"/>
  <c r="Y74" i="9"/>
  <c r="X74" i="9"/>
  <c r="W74" i="9"/>
  <c r="V74" i="9"/>
  <c r="U74" i="9"/>
  <c r="T74" i="9"/>
  <c r="S74" i="9"/>
  <c r="R74" i="9"/>
  <c r="Q74" i="9"/>
  <c r="P74" i="9"/>
  <c r="O74" i="9"/>
  <c r="N74" i="9"/>
  <c r="M74" i="9"/>
  <c r="L74" i="9"/>
  <c r="K74" i="9"/>
  <c r="J74" i="9"/>
  <c r="I74" i="9"/>
  <c r="H74" i="9"/>
  <c r="G74" i="9"/>
  <c r="F74" i="9"/>
  <c r="E74" i="9"/>
  <c r="D74" i="9"/>
  <c r="C74" i="9"/>
  <c r="B74" i="9"/>
  <c r="AA73" i="9"/>
  <c r="Z73" i="9"/>
  <c r="Y73" i="9"/>
  <c r="X73" i="9"/>
  <c r="W73" i="9"/>
  <c r="V73" i="9"/>
  <c r="U73" i="9"/>
  <c r="T73" i="9"/>
  <c r="S73" i="9"/>
  <c r="R73" i="9"/>
  <c r="Q73" i="9"/>
  <c r="P73" i="9"/>
  <c r="O73" i="9"/>
  <c r="N73" i="9"/>
  <c r="M73" i="9"/>
  <c r="L73" i="9"/>
  <c r="K73" i="9"/>
  <c r="J73" i="9"/>
  <c r="I73" i="9"/>
  <c r="H73" i="9"/>
  <c r="G73" i="9"/>
  <c r="F73" i="9"/>
  <c r="E73" i="9"/>
  <c r="D73" i="9"/>
  <c r="C73" i="9"/>
  <c r="B73" i="9"/>
  <c r="AA72" i="9"/>
  <c r="Z72" i="9"/>
  <c r="Y72" i="9"/>
  <c r="X72" i="9"/>
  <c r="W72" i="9"/>
  <c r="V72" i="9"/>
  <c r="U72" i="9"/>
  <c r="T72" i="9"/>
  <c r="S72" i="9"/>
  <c r="R72" i="9"/>
  <c r="Q72" i="9"/>
  <c r="P72" i="9"/>
  <c r="O72" i="9"/>
  <c r="N72" i="9"/>
  <c r="M72" i="9"/>
  <c r="L72" i="9"/>
  <c r="K72" i="9"/>
  <c r="J72" i="9"/>
  <c r="I72" i="9"/>
  <c r="H72" i="9"/>
  <c r="G72" i="9"/>
  <c r="F72" i="9"/>
  <c r="E72" i="9"/>
  <c r="D72" i="9"/>
  <c r="C72" i="9"/>
  <c r="B72" i="9"/>
  <c r="AA71" i="9"/>
  <c r="Z71" i="9"/>
  <c r="Y71" i="9"/>
  <c r="X71" i="9"/>
  <c r="W71" i="9"/>
  <c r="V71" i="9"/>
  <c r="U71" i="9"/>
  <c r="T71" i="9"/>
  <c r="S71" i="9"/>
  <c r="R71" i="9"/>
  <c r="Q71" i="9"/>
  <c r="P71" i="9"/>
  <c r="O71" i="9"/>
  <c r="N71" i="9"/>
  <c r="M71" i="9"/>
  <c r="L71" i="9"/>
  <c r="K71" i="9"/>
  <c r="J71" i="9"/>
  <c r="I71" i="9"/>
  <c r="H71" i="9"/>
  <c r="G71" i="9"/>
  <c r="F71" i="9"/>
  <c r="E71" i="9"/>
  <c r="D71" i="9"/>
  <c r="C71" i="9"/>
  <c r="B71" i="9"/>
  <c r="AA70" i="9"/>
  <c r="Z70" i="9"/>
  <c r="Y70" i="9"/>
  <c r="X70" i="9"/>
  <c r="W70" i="9"/>
  <c r="V70" i="9"/>
  <c r="U70" i="9"/>
  <c r="T70" i="9"/>
  <c r="S70" i="9"/>
  <c r="R70" i="9"/>
  <c r="Q70" i="9"/>
  <c r="P70" i="9"/>
  <c r="O70" i="9"/>
  <c r="N70" i="9"/>
  <c r="M70" i="9"/>
  <c r="L70" i="9"/>
  <c r="K70" i="9"/>
  <c r="J70" i="9"/>
  <c r="I70" i="9"/>
  <c r="H70" i="9"/>
  <c r="G70" i="9"/>
  <c r="F70" i="9"/>
  <c r="E70" i="9"/>
  <c r="D70" i="9"/>
  <c r="C70" i="9"/>
  <c r="B70" i="9"/>
  <c r="AB69" i="9"/>
  <c r="AA69" i="9"/>
  <c r="Z69" i="9"/>
  <c r="Y69" i="9"/>
  <c r="X69" i="9"/>
  <c r="W69" i="9"/>
  <c r="V69" i="9"/>
  <c r="U69" i="9"/>
  <c r="T69" i="9"/>
  <c r="S69" i="9"/>
  <c r="R69" i="9"/>
  <c r="Q69" i="9"/>
  <c r="P69" i="9"/>
  <c r="O69" i="9"/>
  <c r="N69" i="9"/>
  <c r="M69" i="9"/>
  <c r="L69" i="9"/>
  <c r="K69" i="9"/>
  <c r="J69" i="9"/>
  <c r="I69" i="9"/>
  <c r="H69" i="9"/>
  <c r="G69" i="9"/>
  <c r="F69" i="9"/>
  <c r="E69" i="9"/>
  <c r="D69" i="9"/>
  <c r="AB68" i="9"/>
  <c r="AB76" i="9" s="1"/>
  <c r="AB67" i="9"/>
  <c r="AB75" i="9" s="1"/>
  <c r="AB66" i="9"/>
  <c r="AB74" i="9" s="1"/>
  <c r="AB65" i="9"/>
  <c r="AB73" i="9" s="1"/>
  <c r="AB64" i="9"/>
  <c r="AB72" i="9" s="1"/>
  <c r="AB63" i="9"/>
  <c r="AB71" i="9" s="1"/>
  <c r="AB62" i="9"/>
  <c r="AB61" i="9"/>
  <c r="D61" i="9"/>
  <c r="AB60" i="9"/>
  <c r="AB59" i="9"/>
  <c r="AB58" i="9"/>
  <c r="AB57" i="9"/>
  <c r="AB56" i="9"/>
  <c r="AB55" i="9"/>
  <c r="AB54" i="9"/>
  <c r="AB70" i="9" s="1"/>
  <c r="AA51" i="9"/>
  <c r="Z51" i="9"/>
  <c r="Y51" i="9"/>
  <c r="X51" i="9"/>
  <c r="W51" i="9"/>
  <c r="V51" i="9"/>
  <c r="U51" i="9"/>
  <c r="T51" i="9"/>
  <c r="S51" i="9"/>
  <c r="R51" i="9"/>
  <c r="Q51" i="9"/>
  <c r="P51" i="9"/>
  <c r="O51" i="9"/>
  <c r="N51" i="9"/>
  <c r="M51" i="9"/>
  <c r="L51" i="9"/>
  <c r="K51" i="9"/>
  <c r="J51" i="9"/>
  <c r="I51" i="9"/>
  <c r="H51" i="9"/>
  <c r="G51" i="9"/>
  <c r="F51" i="9"/>
  <c r="E51" i="9"/>
  <c r="D51" i="9"/>
  <c r="C51" i="9"/>
  <c r="B51" i="9"/>
  <c r="AB50" i="9"/>
  <c r="AA50" i="9"/>
  <c r="Z50" i="9"/>
  <c r="Y50" i="9"/>
  <c r="X50" i="9"/>
  <c r="W50" i="9"/>
  <c r="V50" i="9"/>
  <c r="U50" i="9"/>
  <c r="T50" i="9"/>
  <c r="S50" i="9"/>
  <c r="R50" i="9"/>
  <c r="Q50" i="9"/>
  <c r="P50" i="9"/>
  <c r="O50" i="9"/>
  <c r="N50" i="9"/>
  <c r="M50" i="9"/>
  <c r="L50" i="9"/>
  <c r="K50" i="9"/>
  <c r="J50" i="9"/>
  <c r="I50" i="9"/>
  <c r="H50" i="9"/>
  <c r="G50" i="9"/>
  <c r="F50" i="9"/>
  <c r="E50" i="9"/>
  <c r="D50" i="9"/>
  <c r="C50" i="9"/>
  <c r="B50" i="9"/>
  <c r="AB49" i="9"/>
  <c r="AA49" i="9"/>
  <c r="Z49" i="9"/>
  <c r="Y49" i="9"/>
  <c r="X49" i="9"/>
  <c r="W49" i="9"/>
  <c r="V49" i="9"/>
  <c r="U49" i="9"/>
  <c r="T49" i="9"/>
  <c r="S49" i="9"/>
  <c r="R49" i="9"/>
  <c r="Q49" i="9"/>
  <c r="P49" i="9"/>
  <c r="O49" i="9"/>
  <c r="N49" i="9"/>
  <c r="M49" i="9"/>
  <c r="L49" i="9"/>
  <c r="K49" i="9"/>
  <c r="J49" i="9"/>
  <c r="I49" i="9"/>
  <c r="H49" i="9"/>
  <c r="G49" i="9"/>
  <c r="F49" i="9"/>
  <c r="E49" i="9"/>
  <c r="D49" i="9"/>
  <c r="C49" i="9"/>
  <c r="B49" i="9"/>
  <c r="AA48" i="9"/>
  <c r="Z48" i="9"/>
  <c r="Y48" i="9"/>
  <c r="X48" i="9"/>
  <c r="W48" i="9"/>
  <c r="V48" i="9"/>
  <c r="U48" i="9"/>
  <c r="T48" i="9"/>
  <c r="S48" i="9"/>
  <c r="R48" i="9"/>
  <c r="Q48" i="9"/>
  <c r="P48" i="9"/>
  <c r="O48" i="9"/>
  <c r="N48" i="9"/>
  <c r="M48" i="9"/>
  <c r="L48" i="9"/>
  <c r="K48" i="9"/>
  <c r="J48" i="9"/>
  <c r="I48" i="9"/>
  <c r="H48" i="9"/>
  <c r="G48" i="9"/>
  <c r="F48" i="9"/>
  <c r="E48" i="9"/>
  <c r="D48" i="9"/>
  <c r="C48" i="9"/>
  <c r="B48" i="9"/>
  <c r="AA47" i="9"/>
  <c r="Z47" i="9"/>
  <c r="Y47" i="9"/>
  <c r="X47" i="9"/>
  <c r="W47" i="9"/>
  <c r="V47" i="9"/>
  <c r="U47" i="9"/>
  <c r="T47" i="9"/>
  <c r="S47" i="9"/>
  <c r="R47" i="9"/>
  <c r="Q47" i="9"/>
  <c r="P47" i="9"/>
  <c r="O47" i="9"/>
  <c r="N47" i="9"/>
  <c r="M47" i="9"/>
  <c r="L47" i="9"/>
  <c r="K47" i="9"/>
  <c r="J47" i="9"/>
  <c r="I47" i="9"/>
  <c r="H47" i="9"/>
  <c r="G47" i="9"/>
  <c r="F47" i="9"/>
  <c r="E47" i="9"/>
  <c r="D47" i="9"/>
  <c r="C47" i="9"/>
  <c r="B47" i="9"/>
  <c r="AA46" i="9"/>
  <c r="Z46" i="9"/>
  <c r="Y46" i="9"/>
  <c r="X46" i="9"/>
  <c r="W46" i="9"/>
  <c r="V46" i="9"/>
  <c r="U46" i="9"/>
  <c r="T46" i="9"/>
  <c r="S46" i="9"/>
  <c r="R46" i="9"/>
  <c r="Q46" i="9"/>
  <c r="P46" i="9"/>
  <c r="O46" i="9"/>
  <c r="N46" i="9"/>
  <c r="M46" i="9"/>
  <c r="L46" i="9"/>
  <c r="K46" i="9"/>
  <c r="J46" i="9"/>
  <c r="I46" i="9"/>
  <c r="H46" i="9"/>
  <c r="G46" i="9"/>
  <c r="F46" i="9"/>
  <c r="E46" i="9"/>
  <c r="D46" i="9"/>
  <c r="C46" i="9"/>
  <c r="B46" i="9"/>
  <c r="AA45" i="9"/>
  <c r="Z45" i="9"/>
  <c r="Y45" i="9"/>
  <c r="X45" i="9"/>
  <c r="W45" i="9"/>
  <c r="V45" i="9"/>
  <c r="U45" i="9"/>
  <c r="T45" i="9"/>
  <c r="S45" i="9"/>
  <c r="R45" i="9"/>
  <c r="Q45" i="9"/>
  <c r="P45" i="9"/>
  <c r="O45" i="9"/>
  <c r="N45" i="9"/>
  <c r="M45" i="9"/>
  <c r="L45" i="9"/>
  <c r="K45" i="9"/>
  <c r="J45" i="9"/>
  <c r="I45" i="9"/>
  <c r="H45" i="9"/>
  <c r="G45" i="9"/>
  <c r="F45" i="9"/>
  <c r="E45" i="9"/>
  <c r="D45" i="9"/>
  <c r="C45" i="9"/>
  <c r="B45" i="9"/>
  <c r="AA44" i="9"/>
  <c r="Z44" i="9"/>
  <c r="Y44" i="9"/>
  <c r="X44" i="9"/>
  <c r="W44" i="9"/>
  <c r="V44" i="9"/>
  <c r="U44" i="9"/>
  <c r="T44" i="9"/>
  <c r="S44" i="9"/>
  <c r="R44" i="9"/>
  <c r="Q44" i="9"/>
  <c r="P44" i="9"/>
  <c r="O44" i="9"/>
  <c r="N44" i="9"/>
  <c r="M44" i="9"/>
  <c r="L44" i="9"/>
  <c r="K44" i="9"/>
  <c r="J44" i="9"/>
  <c r="I44" i="9"/>
  <c r="H44" i="9"/>
  <c r="G44" i="9"/>
  <c r="F44" i="9"/>
  <c r="E44" i="9"/>
  <c r="AB43" i="9"/>
  <c r="AB42" i="9"/>
  <c r="AB41" i="9"/>
  <c r="AB40" i="9"/>
  <c r="AB48" i="9" s="1"/>
  <c r="AB39" i="9"/>
  <c r="AB47" i="9" s="1"/>
  <c r="AB38" i="9"/>
  <c r="AB37" i="9"/>
  <c r="AB36" i="9"/>
  <c r="AB44" i="9" s="1"/>
  <c r="D36" i="9"/>
  <c r="D44" i="9" s="1"/>
  <c r="AB35" i="9"/>
  <c r="AB51" i="9" s="1"/>
  <c r="AB34" i="9"/>
  <c r="AB33" i="9"/>
  <c r="AB32" i="9"/>
  <c r="AB31" i="9"/>
  <c r="AB30" i="9"/>
  <c r="AB46" i="9" s="1"/>
  <c r="AB29" i="9"/>
  <c r="AB45" i="9" s="1"/>
  <c r="AB25" i="9"/>
  <c r="AA25" i="9"/>
  <c r="Z25" i="9"/>
  <c r="Y25" i="9"/>
  <c r="X25" i="9"/>
  <c r="W25" i="9"/>
  <c r="V25" i="9"/>
  <c r="U25" i="9"/>
  <c r="T25" i="9"/>
  <c r="S25" i="9"/>
  <c r="R25" i="9"/>
  <c r="Q25" i="9"/>
  <c r="P25" i="9"/>
  <c r="O25" i="9"/>
  <c r="N25" i="9"/>
  <c r="M25" i="9"/>
  <c r="L25" i="9"/>
  <c r="K25" i="9"/>
  <c r="J25" i="9"/>
  <c r="I25" i="9"/>
  <c r="H25" i="9"/>
  <c r="G25" i="9"/>
  <c r="F25" i="9"/>
  <c r="E25" i="9"/>
  <c r="D25" i="9"/>
  <c r="C25" i="9"/>
  <c r="B25" i="9"/>
  <c r="AA24" i="9"/>
  <c r="Z24" i="9"/>
  <c r="Y24" i="9"/>
  <c r="X24" i="9"/>
  <c r="W24" i="9"/>
  <c r="V24" i="9"/>
  <c r="U24" i="9"/>
  <c r="T24" i="9"/>
  <c r="S24" i="9"/>
  <c r="R24" i="9"/>
  <c r="Q24" i="9"/>
  <c r="P24" i="9"/>
  <c r="O24" i="9"/>
  <c r="N24" i="9"/>
  <c r="M24" i="9"/>
  <c r="L24" i="9"/>
  <c r="K24" i="9"/>
  <c r="J24" i="9"/>
  <c r="I24" i="9"/>
  <c r="H24" i="9"/>
  <c r="G24" i="9"/>
  <c r="F24" i="9"/>
  <c r="E24" i="9"/>
  <c r="D24" i="9"/>
  <c r="C24" i="9"/>
  <c r="B24" i="9"/>
  <c r="AA23" i="9"/>
  <c r="Z23" i="9"/>
  <c r="Y23" i="9"/>
  <c r="X23" i="9"/>
  <c r="W23" i="9"/>
  <c r="V23" i="9"/>
  <c r="U23" i="9"/>
  <c r="T23" i="9"/>
  <c r="S23" i="9"/>
  <c r="R23" i="9"/>
  <c r="Q23" i="9"/>
  <c r="P23" i="9"/>
  <c r="O23" i="9"/>
  <c r="N23" i="9"/>
  <c r="M23" i="9"/>
  <c r="L23" i="9"/>
  <c r="K23" i="9"/>
  <c r="J23" i="9"/>
  <c r="I23" i="9"/>
  <c r="H23" i="9"/>
  <c r="G23" i="9"/>
  <c r="F23" i="9"/>
  <c r="E23" i="9"/>
  <c r="D23" i="9"/>
  <c r="C23" i="9"/>
  <c r="B23" i="9"/>
  <c r="AA22" i="9"/>
  <c r="Z22" i="9"/>
  <c r="Y22" i="9"/>
  <c r="X22" i="9"/>
  <c r="W22" i="9"/>
  <c r="V22" i="9"/>
  <c r="U22" i="9"/>
  <c r="T22" i="9"/>
  <c r="S22" i="9"/>
  <c r="R22" i="9"/>
  <c r="Q22" i="9"/>
  <c r="P22" i="9"/>
  <c r="O22" i="9"/>
  <c r="N22" i="9"/>
  <c r="M22" i="9"/>
  <c r="L22" i="9"/>
  <c r="K22" i="9"/>
  <c r="J22" i="9"/>
  <c r="I22" i="9"/>
  <c r="H22" i="9"/>
  <c r="G22" i="9"/>
  <c r="F22" i="9"/>
  <c r="E22" i="9"/>
  <c r="D22" i="9"/>
  <c r="C22" i="9"/>
  <c r="B22" i="9"/>
  <c r="AA21" i="9"/>
  <c r="Z21" i="9"/>
  <c r="Y21" i="9"/>
  <c r="X21" i="9"/>
  <c r="W21" i="9"/>
  <c r="V21" i="9"/>
  <c r="U21" i="9"/>
  <c r="T21" i="9"/>
  <c r="S21" i="9"/>
  <c r="R21" i="9"/>
  <c r="Q21" i="9"/>
  <c r="P21" i="9"/>
  <c r="O21" i="9"/>
  <c r="N21" i="9"/>
  <c r="M21" i="9"/>
  <c r="L21" i="9"/>
  <c r="K21" i="9"/>
  <c r="J21" i="9"/>
  <c r="I21" i="9"/>
  <c r="H21" i="9"/>
  <c r="G21" i="9"/>
  <c r="F21" i="9"/>
  <c r="E21" i="9"/>
  <c r="D21" i="9"/>
  <c r="C21" i="9"/>
  <c r="B21" i="9"/>
  <c r="AA20" i="9"/>
  <c r="Z20" i="9"/>
  <c r="Y20" i="9"/>
  <c r="X20" i="9"/>
  <c r="W20" i="9"/>
  <c r="V20" i="9"/>
  <c r="U20" i="9"/>
  <c r="T20" i="9"/>
  <c r="S20" i="9"/>
  <c r="R20" i="9"/>
  <c r="Q20" i="9"/>
  <c r="P20" i="9"/>
  <c r="O20" i="9"/>
  <c r="N20" i="9"/>
  <c r="M20" i="9"/>
  <c r="L20" i="9"/>
  <c r="K20" i="9"/>
  <c r="J20" i="9"/>
  <c r="I20" i="9"/>
  <c r="H20" i="9"/>
  <c r="G20" i="9"/>
  <c r="F20" i="9"/>
  <c r="E20" i="9"/>
  <c r="D20" i="9"/>
  <c r="C20" i="9"/>
  <c r="B20" i="9"/>
  <c r="AA19" i="9"/>
  <c r="Z19" i="9"/>
  <c r="Y19" i="9"/>
  <c r="X19" i="9"/>
  <c r="W19" i="9"/>
  <c r="V19" i="9"/>
  <c r="U19" i="9"/>
  <c r="T19" i="9"/>
  <c r="S19" i="9"/>
  <c r="R19" i="9"/>
  <c r="Q19" i="9"/>
  <c r="P19" i="9"/>
  <c r="O19" i="9"/>
  <c r="N19" i="9"/>
  <c r="M19" i="9"/>
  <c r="L19" i="9"/>
  <c r="K19" i="9"/>
  <c r="J19" i="9"/>
  <c r="I19" i="9"/>
  <c r="H19" i="9"/>
  <c r="G19" i="9"/>
  <c r="F19" i="9"/>
  <c r="E19" i="9"/>
  <c r="D19" i="9"/>
  <c r="C19" i="9"/>
  <c r="B19" i="9"/>
  <c r="AA18" i="9"/>
  <c r="Z18" i="9"/>
  <c r="Y18" i="9"/>
  <c r="X18" i="9"/>
  <c r="W18" i="9"/>
  <c r="V18" i="9"/>
  <c r="U18" i="9"/>
  <c r="T18" i="9"/>
  <c r="S18" i="9"/>
  <c r="R18" i="9"/>
  <c r="Q18" i="9"/>
  <c r="P18" i="9"/>
  <c r="O18" i="9"/>
  <c r="N18" i="9"/>
  <c r="M18" i="9"/>
  <c r="L18" i="9"/>
  <c r="K18" i="9"/>
  <c r="J18" i="9"/>
  <c r="I18" i="9"/>
  <c r="H18" i="9"/>
  <c r="G18" i="9"/>
  <c r="F18" i="9"/>
  <c r="E18" i="9"/>
  <c r="D18" i="9"/>
  <c r="AB17" i="9"/>
  <c r="AB16" i="9"/>
  <c r="AB24" i="9" s="1"/>
  <c r="AB15" i="9"/>
  <c r="AB23" i="9" s="1"/>
  <c r="AB14" i="9"/>
  <c r="AB22" i="9" s="1"/>
  <c r="AB13" i="9"/>
  <c r="AB21" i="9" s="1"/>
  <c r="AB12" i="9"/>
  <c r="AB20" i="9" s="1"/>
  <c r="AB11" i="9"/>
  <c r="AB19" i="9" s="1"/>
  <c r="AB10" i="9"/>
  <c r="AB18" i="9" s="1"/>
  <c r="D10" i="9"/>
  <c r="AB9" i="9"/>
  <c r="AB8" i="9"/>
  <c r="AB7" i="9"/>
  <c r="AB6" i="9"/>
  <c r="AB5" i="9"/>
  <c r="AB4" i="9"/>
  <c r="AB3" i="9"/>
  <c r="G74" i="8" l="1"/>
  <c r="F74" i="8"/>
  <c r="F68" i="8"/>
  <c r="G68" i="8" l="1"/>
  <c r="K80" i="8" l="1"/>
  <c r="K79" i="8"/>
  <c r="K78" i="8"/>
  <c r="K77" i="8"/>
  <c r="K76" i="8"/>
  <c r="K81" i="8" s="1"/>
  <c r="J80" i="8"/>
  <c r="J79" i="8"/>
  <c r="J78" i="8"/>
  <c r="J77" i="8"/>
  <c r="J81" i="8" s="1"/>
  <c r="J76" i="8"/>
  <c r="G48" i="8"/>
  <c r="F48" i="8"/>
  <c r="G56" i="8" l="1"/>
  <c r="F56" i="8"/>
  <c r="E56" i="8"/>
  <c r="D56" i="8"/>
  <c r="C56" i="8"/>
  <c r="E48" i="8"/>
  <c r="D48" i="8"/>
  <c r="C48" i="8"/>
  <c r="D45" i="8"/>
  <c r="C45" i="8"/>
  <c r="E43" i="8"/>
  <c r="D43" i="8"/>
  <c r="C43" i="8"/>
  <c r="E41" i="8"/>
  <c r="D41" i="8"/>
  <c r="C41" i="8"/>
  <c r="F14" i="8" l="1"/>
  <c r="G25" i="8" l="1"/>
  <c r="F25" i="8"/>
  <c r="G24" i="8"/>
  <c r="F24" i="8"/>
  <c r="G23" i="8"/>
  <c r="F23" i="8"/>
  <c r="G22" i="8"/>
  <c r="F22" i="8"/>
  <c r="G21" i="8"/>
  <c r="F21" i="8"/>
  <c r="G20" i="8"/>
  <c r="F20" i="8"/>
  <c r="G19" i="8"/>
  <c r="F19" i="8"/>
  <c r="G18" i="8"/>
  <c r="F18" i="8"/>
  <c r="G17" i="8"/>
  <c r="F17" i="8"/>
  <c r="G16" i="8"/>
  <c r="F16" i="8"/>
  <c r="G14" i="8"/>
  <c r="G15" i="8"/>
  <c r="F15" i="8"/>
  <c r="G10" i="8"/>
  <c r="F10" i="8"/>
  <c r="E13" i="8" l="1"/>
  <c r="E12" i="8"/>
  <c r="D13" i="8"/>
  <c r="D12" i="8"/>
  <c r="C13" i="8"/>
  <c r="C12" i="8"/>
  <c r="C11" i="8"/>
  <c r="E11" i="8"/>
  <c r="D11" i="8"/>
  <c r="D10" i="8" l="1"/>
  <c r="E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tc={8B566D01-7824-0040-AA27-AE91E694BD91}</author>
  </authors>
  <commentList>
    <comment ref="B6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What category should be here? None?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 Pollom</author>
  </authors>
  <commentList>
    <comment ref="A1" authorId="0" shapeId="0" xr:uid="{50A6ADD1-A84C-457D-8E8F-EF1571701D09}">
      <text>
        <r>
          <rPr>
            <b/>
            <sz val="9"/>
            <color indexed="81"/>
            <rFont val="Tahoma"/>
            <family val="2"/>
          </rPr>
          <t>Jenn Pollom:</t>
        </r>
        <r>
          <rPr>
            <sz val="9"/>
            <color indexed="81"/>
            <rFont val="Tahoma"/>
            <family val="2"/>
          </rPr>
          <t xml:space="preserve">
Tables 5-8: Example Tables for Forecasted Development Patterns*
* If an MPO or its member jurisdictions do not define place-types in their plan, the MPO can provide the information for forecasted development pattern by local jurisdiction. </t>
        </r>
      </text>
    </comment>
  </commentList>
</comments>
</file>

<file path=xl/sharedStrings.xml><?xml version="1.0" encoding="utf-8"?>
<sst xmlns="http://schemas.openxmlformats.org/spreadsheetml/2006/main" count="750" uniqueCount="278">
  <si>
    <t xml:space="preserve">Project profile </t>
  </si>
  <si>
    <t>Base Year</t>
  </si>
  <si>
    <t>Strategies</t>
  </si>
  <si>
    <t>Example Metric/Data Request to MPO</t>
  </si>
  <si>
    <t>Density Increase</t>
  </si>
  <si>
    <t>Transit-oriented Development</t>
  </si>
  <si>
    <t>Transit Network</t>
  </si>
  <si>
    <t>Active Transportation</t>
  </si>
  <si>
    <t>Telecommute</t>
  </si>
  <si>
    <t>Carpool, vanpool and other pooling-based trip reduction programs (e.g, CalVans and Rule 9410)</t>
  </si>
  <si>
    <t>EV incentive program</t>
  </si>
  <si>
    <t>EV infrastructure program</t>
  </si>
  <si>
    <t>Category</t>
  </si>
  <si>
    <t>State the strategy or policy category: Land-use and housing, transportation, local/ regional planning, new mobility</t>
  </si>
  <si>
    <t>Action(s)</t>
  </si>
  <si>
    <t>Household Vehicle Ownership</t>
  </si>
  <si>
    <t>Collector (lane miles)</t>
  </si>
  <si>
    <t>Walk</t>
  </si>
  <si>
    <t>Bike</t>
  </si>
  <si>
    <t>Modeling Parameters</t>
  </si>
  <si>
    <t>Plan Horizon Year</t>
  </si>
  <si>
    <t>If strategy was also used in previous SCS, explain whether and how it is enhanced or modified</t>
  </si>
  <si>
    <t>Data Source</t>
  </si>
  <si>
    <t>Socioeconomic and Demographic Data</t>
  </si>
  <si>
    <t>Travel Demand Model input</t>
  </si>
  <si>
    <t>Vehicle Operating Costs ($/mile)</t>
  </si>
  <si>
    <t>Average Toll Price ($/mile)</t>
  </si>
  <si>
    <t>Average median Household Income ($/year)</t>
  </si>
  <si>
    <t>Total Number of Households</t>
  </si>
  <si>
    <t>Total Number of Jobs</t>
  </si>
  <si>
    <t>Land Use Data</t>
  </si>
  <si>
    <t>Total Developed Acres</t>
  </si>
  <si>
    <t>Travel Demand Model input/GIS</t>
  </si>
  <si>
    <t>Total Housing Units</t>
  </si>
  <si>
    <t>Total Single-Family Housing Units (du)</t>
  </si>
  <si>
    <t>Total Multi-Family Housing Units (du)</t>
  </si>
  <si>
    <t>Travel Demand</t>
  </si>
  <si>
    <t>Freeway and General Purpose Lanes - Mixed Flow, auxiliary, etc.  (lane miles)</t>
  </si>
  <si>
    <t>Freeway Tolled Lanes (lane miles)</t>
  </si>
  <si>
    <t>Freeway HOV Lanes (lane miles)</t>
  </si>
  <si>
    <t xml:space="preserve">Average Transit Headway (minutes) </t>
  </si>
  <si>
    <t>Total Transit Operation Miles</t>
  </si>
  <si>
    <t>Transit Total Daily Vehicle Service Hours</t>
  </si>
  <si>
    <t>Bike and Pedestrian Lane (class I, II, &amp; IV) Miles</t>
  </si>
  <si>
    <t>Travel Demand Model output</t>
  </si>
  <si>
    <t>Average Trip Length (miles/day)</t>
  </si>
  <si>
    <t>Drive Alone</t>
  </si>
  <si>
    <t>Shared Ride</t>
  </si>
  <si>
    <t>Public Transit</t>
  </si>
  <si>
    <t>Bike &amp; Walk</t>
  </si>
  <si>
    <t>Average Travel Time by Trip Purpose (minutes)</t>
  </si>
  <si>
    <t xml:space="preserve">Commute Trip  </t>
  </si>
  <si>
    <t>Non-Commute Trip</t>
  </si>
  <si>
    <t>Average Travel Time by Mode (minutes)</t>
  </si>
  <si>
    <t>Drive Alone (TNC)</t>
  </si>
  <si>
    <t>Shared Ride (pooled TNC)</t>
  </si>
  <si>
    <t>Mode Share (%)</t>
  </si>
  <si>
    <t>Seat Utilization</t>
  </si>
  <si>
    <t>Transit Ridership (Average daily boardings)</t>
  </si>
  <si>
    <t>Total VMT per weekday (all vehicle class) (miles)</t>
  </si>
  <si>
    <t>Total VMT per weekday for passenger vehicles (CARB vehicle classes LDA, LDT1, LDT2, and MDV)</t>
  </si>
  <si>
    <t>Total II VMT per weekday for passenger vehicles (miles)</t>
  </si>
  <si>
    <t>Total IX/XI VMT per weekday for passenger vehicles (miles)</t>
  </si>
  <si>
    <t>Total XX VMT per weekday for passenger vehicles (miles)</t>
  </si>
  <si>
    <t>SB 375 VMT per capita</t>
  </si>
  <si>
    <t>EMFAC model output</t>
  </si>
  <si>
    <t>EMFAC Adjustment Factor (if applicable)</t>
  </si>
  <si>
    <t>n/a</t>
  </si>
  <si>
    <t>MPO estimated</t>
  </si>
  <si>
    <t>Project ID (if applicable)</t>
  </si>
  <si>
    <t>X</t>
  </si>
  <si>
    <t>Project location</t>
  </si>
  <si>
    <t>Infill Development</t>
  </si>
  <si>
    <t xml:space="preserve">Housing and employment density </t>
  </si>
  <si>
    <t>Job-housing Balance</t>
  </si>
  <si>
    <t>The location of Transit Priority Areas or High Quality Transit Areas</t>
  </si>
  <si>
    <t>Total Housing and employment near transit each year</t>
  </si>
  <si>
    <t>Transit Ridership</t>
  </si>
  <si>
    <t>Daily operational miles</t>
  </si>
  <si>
    <t>Daily operational hours</t>
  </si>
  <si>
    <t>Headways</t>
  </si>
  <si>
    <t>Bike and pedestrian lane miles built</t>
  </si>
  <si>
    <t>Active Transportation Funding Spent</t>
  </si>
  <si>
    <t>Number of participants each year</t>
  </si>
  <si>
    <t>Number of vehicles each year</t>
  </si>
  <si>
    <t>Funding</t>
  </si>
  <si>
    <t>Number of new EVs each year</t>
  </si>
  <si>
    <t>Number of new infrastructures</t>
  </si>
  <si>
    <t>Rate of infrastructures occupancy</t>
  </si>
  <si>
    <t xml:space="preserve">Describe the actions you have identified to respond to each RTP/ SCS strategy. The actions should be detailed enough to show your commitments and clarify how you are going to implement the strategy.  These can be related to: A) Investments and incentives, B) Policy, planning, programming, and C) Technical Assistance.  
</t>
  </si>
  <si>
    <t>Modeled Population</t>
  </si>
  <si>
    <t>Project Description</t>
  </si>
  <si>
    <t>Strategy in Previous SCS (Yes/No)</t>
  </si>
  <si>
    <t>Strategy Quantified in Travel Demand Model (Yes/No)</t>
  </si>
  <si>
    <t>Strategy Quantified Off-Model (Yes/No)</t>
  </si>
  <si>
    <t>Net  Residential Density (dwelling units/acre) Regional Total</t>
  </si>
  <si>
    <t xml:space="preserve">Transportation Network Data </t>
  </si>
  <si>
    <t xml:space="preserve">Plan Performance Indicators </t>
  </si>
  <si>
    <t xml:space="preserve">GHG Emissions Data </t>
  </si>
  <si>
    <t>Off-Model CO2 Emissions Reductions (%)</t>
  </si>
  <si>
    <r>
      <t>Total CO</t>
    </r>
    <r>
      <rPr>
        <vertAlign val="subscript"/>
        <sz val="12"/>
        <rFont val="Avenir LT Std 35 Light"/>
        <family val="2"/>
      </rPr>
      <t>2</t>
    </r>
    <r>
      <rPr>
        <sz val="12"/>
        <rFont val="Avenir LT Std 35 Light"/>
        <family val="2"/>
      </rPr>
      <t xml:space="preserve"> emissions per weekday (all vehicle class) (tons/day)</t>
    </r>
  </si>
  <si>
    <r>
      <t>Total SB375 CO</t>
    </r>
    <r>
      <rPr>
        <vertAlign val="subscript"/>
        <sz val="12"/>
        <rFont val="Avenir LT Std 35 Light"/>
        <family val="2"/>
      </rPr>
      <t>2</t>
    </r>
    <r>
      <rPr>
        <sz val="12"/>
        <rFont val="Avenir LT Std 35 Light"/>
        <family val="2"/>
      </rPr>
      <t xml:space="preserve"> emissions per weekday for passenger vehicles (CARB vehicle classes LDA, LDT1, LDT2, and MDV) (tons/day)</t>
    </r>
  </si>
  <si>
    <r>
      <t>Total II CO</t>
    </r>
    <r>
      <rPr>
        <vertAlign val="subscript"/>
        <sz val="12"/>
        <rFont val="Avenir LT Std 35 Light"/>
        <family val="2"/>
      </rPr>
      <t>2</t>
    </r>
    <r>
      <rPr>
        <sz val="12"/>
        <rFont val="Avenir LT Std 35 Light"/>
        <family val="2"/>
      </rPr>
      <t xml:space="preserve"> emissions per weekday for passenger vehicles (tons/day)</t>
    </r>
  </si>
  <si>
    <r>
      <t>Total IX/XI CO</t>
    </r>
    <r>
      <rPr>
        <vertAlign val="subscript"/>
        <sz val="12"/>
        <rFont val="Avenir LT Std 35 Light"/>
        <family val="2"/>
      </rPr>
      <t>2</t>
    </r>
    <r>
      <rPr>
        <sz val="12"/>
        <rFont val="Avenir LT Std 35 Light"/>
        <family val="2"/>
      </rPr>
      <t xml:space="preserve"> emissions per weekday for passenger vehicles (tons/day)</t>
    </r>
  </si>
  <si>
    <r>
      <t>Total XX CO</t>
    </r>
    <r>
      <rPr>
        <vertAlign val="subscript"/>
        <sz val="12"/>
        <rFont val="Avenir LT Std 35 Light"/>
        <family val="2"/>
      </rPr>
      <t>2</t>
    </r>
    <r>
      <rPr>
        <sz val="12"/>
        <rFont val="Avenir LT Std 35 Light"/>
        <family val="2"/>
      </rPr>
      <t xml:space="preserve"> emissions per weekday for passenger vehicles (tons/day)</t>
    </r>
  </si>
  <si>
    <r>
      <t>SB 375 CO</t>
    </r>
    <r>
      <rPr>
        <b/>
        <vertAlign val="subscript"/>
        <sz val="12"/>
        <rFont val="Avenir LT Std 35 Light"/>
        <family val="2"/>
      </rPr>
      <t>2</t>
    </r>
    <r>
      <rPr>
        <b/>
        <sz val="12"/>
        <rFont val="Avenir LT Std 35 Light"/>
        <family val="2"/>
      </rPr>
      <t xml:space="preserve"> per capita (lbs./day)</t>
    </r>
  </si>
  <si>
    <r>
      <t>Calculated: (II + IX/XI CO</t>
    </r>
    <r>
      <rPr>
        <vertAlign val="subscript"/>
        <sz val="12"/>
        <rFont val="Avenir LT Std 35 Light"/>
        <family val="2"/>
      </rPr>
      <t>2</t>
    </r>
    <r>
      <rPr>
        <sz val="12"/>
        <rFont val="Avenir LT Std 35 Light"/>
        <family val="2"/>
      </rPr>
      <t xml:space="preserve">) / population / 2000 lbs./ton </t>
    </r>
  </si>
  <si>
    <r>
      <t>CARB Methodology for Estimating CO</t>
    </r>
    <r>
      <rPr>
        <vertAlign val="subscript"/>
        <sz val="12"/>
        <rFont val="Avenir LT Std 35 Light"/>
        <family val="2"/>
      </rPr>
      <t>2</t>
    </r>
    <r>
      <rPr>
        <sz val="12"/>
        <rFont val="Avenir LT Std 35 Light"/>
        <family val="2"/>
      </rPr>
      <t xml:space="preserve"> Adjustment</t>
    </r>
  </si>
  <si>
    <t>2005</t>
  </si>
  <si>
    <t>2020</t>
  </si>
  <si>
    <t>2035</t>
  </si>
  <si>
    <t>Cost (Year $s)</t>
  </si>
  <si>
    <t>Project Category: Road expansion*</t>
  </si>
  <si>
    <t>Project Category: Road maintenance*</t>
  </si>
  <si>
    <t>** If the funding source for a project is not yet known, indicate 'Not Yet Identified'.</t>
  </si>
  <si>
    <t>* Check box for applicable project category and project timeline as shown in row 4 above.</t>
  </si>
  <si>
    <t>Project Category: Transit*</t>
  </si>
  <si>
    <t>Project Category: Other*</t>
  </si>
  <si>
    <t>Funding sources**
(Local, Regional, State, Federal)</t>
  </si>
  <si>
    <t>Project Timeline: Through 2035*</t>
  </si>
  <si>
    <t>Project Timeline: Beyond 2035*</t>
  </si>
  <si>
    <t>Project title/name</t>
  </si>
  <si>
    <t>Project Category:    Active transportation*</t>
  </si>
  <si>
    <t>RTP/SCS Strategy</t>
  </si>
  <si>
    <t>Table 2: Example Table for RTP/SCS Strategies and Actions</t>
  </si>
  <si>
    <t xml:space="preserve">Table 3: Example Table for Transportation Project Funding </t>
  </si>
  <si>
    <t>Table 4: Example Table for Tracking Implementation Analysis</t>
  </si>
  <si>
    <t>VMT Data</t>
  </si>
  <si>
    <t>Total</t>
  </si>
  <si>
    <t>trip or tour?</t>
  </si>
  <si>
    <t>how does this relate to row 34?</t>
  </si>
  <si>
    <t>how does this relate to row 35?</t>
  </si>
  <si>
    <t>No easy way to get this from model</t>
  </si>
  <si>
    <t>is this for low-income?  If so, see above</t>
  </si>
  <si>
    <t>not sure how to best calculate this (if it is even possible)</t>
  </si>
  <si>
    <t>No TNC mode in model</t>
  </si>
  <si>
    <t>Is this for TNC?  If so, see above</t>
  </si>
  <si>
    <t>How does this differ from row 34?</t>
  </si>
  <si>
    <t>Not sure how we calculate this.  Maybe we should discuss</t>
  </si>
  <si>
    <t>What trips does this represent?</t>
  </si>
  <si>
    <t>Strategic Growth Areas (SGAs)</t>
  </si>
  <si>
    <t>Land-use and housing</t>
  </si>
  <si>
    <t>Yes</t>
  </si>
  <si>
    <t>Public Transportation</t>
  </si>
  <si>
    <t>Transportation</t>
  </si>
  <si>
    <t>Transit Improvements</t>
  </si>
  <si>
    <t>Bicycle and Pedestrian Facility Enhancement</t>
  </si>
  <si>
    <t>No</t>
  </si>
  <si>
    <t xml:space="preserve">EV Charging Infrastructure </t>
  </si>
  <si>
    <t>Car Share</t>
  </si>
  <si>
    <t>Bike and Scooter Share</t>
  </si>
  <si>
    <t>with route changes from RABA that occurred prior to and during the COVID-19 pandemic</t>
  </si>
  <si>
    <t>edits made to network from 2018 model</t>
  </si>
  <si>
    <t>no change</t>
  </si>
  <si>
    <t>Reference</t>
  </si>
  <si>
    <t>JEP</t>
  </si>
  <si>
    <t>SACSIM11</t>
  </si>
  <si>
    <t>N/A</t>
  </si>
  <si>
    <t>for all: N/A to Shasta Region</t>
  </si>
  <si>
    <t>For 2005, 2010, 2020: 2015 and 2018 SCS Data Tables
For 2035, 2042: page 10 of Tech Methodology, AOC (ABM) CARB developed a draft AOC tool</t>
  </si>
  <si>
    <t>For 2005, 2010, 2020: 2015 and 2018 SCS Data Tables
For 2035, 2042: page 2 of ShastaSIM 2.0 Supplemental Documentation, TABLE 1: CHANGES IN POPULATION (SHASTASIM 1 .2 TO SHASTASIM 2 .0)</t>
  </si>
  <si>
    <t>For 2005, 2010, 2020: 2015 and 2018 SCS Data Tables
For 2035, 2042: page 4 of Tech Methodology, TABLE 3: CHANGES IN EMPLOYMENT (SHASTASIM 1 .2 TO SHASTASIM 2 .0)</t>
  </si>
  <si>
    <r>
      <t>For 2005, 2010, 2020: 2015 and 2018 SCS Data Tables
For 2035, 2042: ShastaSIM_2_0\Base\SH</t>
    </r>
    <r>
      <rPr>
        <b/>
        <u/>
        <sz val="11"/>
        <rFont val="Avenir LT Std 35 Light"/>
      </rPr>
      <t>35</t>
    </r>
    <r>
      <rPr>
        <sz val="11"/>
        <rFont val="Avenir LT Std 35 Light"/>
        <family val="2"/>
      </rPr>
      <t>\parcel_update_allocHH.csv  ...or 40, Field TOT_HH</t>
    </r>
  </si>
  <si>
    <r>
      <t>For 2005, 2010, 2020: 2015 and 2018 SCS Data Tables
For 2035, 2042: ShastaSIM_2_0\Base\SH</t>
    </r>
    <r>
      <rPr>
        <b/>
        <u/>
        <sz val="11"/>
        <rFont val="Avenir LT Std 35 Light"/>
      </rPr>
      <t>35</t>
    </r>
    <r>
      <rPr>
        <sz val="11"/>
        <rFont val="Avenir LT Std 35 Light"/>
        <family val="2"/>
      </rPr>
      <t>\hhlds_20</t>
    </r>
    <r>
      <rPr>
        <b/>
        <u/>
        <sz val="11"/>
        <rFont val="Avenir LT Std 35 Light"/>
      </rPr>
      <t>35</t>
    </r>
    <r>
      <rPr>
        <sz val="11"/>
        <rFont val="Avenir LT Std 35 Light"/>
        <family val="2"/>
      </rPr>
      <t>.csv  ...or 40  (median of field hhincome, e.g., =MEDIAN(M2:M75816))</t>
    </r>
  </si>
  <si>
    <r>
      <t>For 2005, 2010, 2020: 2015 and 2018 SCS Data Tables calculated from occupied housing units and vacancy rate
*2020 modeled number is high from 2018 SCS Data Table. 
For 2035, 2042: ShastaSIM_2_0\Base\SH</t>
    </r>
    <r>
      <rPr>
        <b/>
        <u/>
        <sz val="11"/>
        <rFont val="Avenir LT Std 35 Light"/>
      </rPr>
      <t>35</t>
    </r>
    <r>
      <rPr>
        <sz val="11"/>
        <rFont val="Avenir LT Std 35 Light"/>
        <family val="2"/>
      </rPr>
      <t>\parcel_update_allocHH.csv  ...or 40, Field TOT_DU</t>
    </r>
  </si>
  <si>
    <t>Net  Residential Density (dwelling units/acre) Anderson</t>
  </si>
  <si>
    <t>Net  Residential Density (dwelling units/acre) Redding</t>
  </si>
  <si>
    <t>Net  Residential Density (dwelling units/acre) Shasta Lake</t>
  </si>
  <si>
    <t>Net  Residential Density (dwelling units/acre) Urbanized Area</t>
  </si>
  <si>
    <t>Net  Residential Density (dwelling units/acre) Anderson Strategic Growth Area</t>
  </si>
  <si>
    <t>Net  Residential Density (dwelling units/acre) Redding Strategic Growth Area</t>
  </si>
  <si>
    <t>Net  Residential Density (dwelling units/acre) Shasta Lake Strategic Growth Area</t>
  </si>
  <si>
    <t>Net  Residential Density (dwelling units/acre) Cottonwood Strategic Growth Area</t>
  </si>
  <si>
    <t>Net  Residential Density (dwelling units/acre) Palo Cedro Strategic Growth Area</t>
  </si>
  <si>
    <t>Net  Residential Density (dwelling units/acre) Burney Strategic Growth Area</t>
  </si>
  <si>
    <t>Net  Residential Density (dwelling units/acre) Fall River Strategic Growth Area</t>
  </si>
  <si>
    <t>Table 1: Data Table Template with Edits</t>
  </si>
  <si>
    <t>For 2005, 2010, 2020: 2015 and 2018 SCS Data Tables</t>
  </si>
  <si>
    <r>
      <t xml:space="preserve">For 2005, 2010, 2020: 2015 and 2018 SCS Data Tables (sum of residential and commercial acres)
</t>
    </r>
    <r>
      <rPr>
        <sz val="11"/>
        <rFont val="Avenir LT Std 35 Light"/>
      </rPr>
      <t>For 2035, 2042: ShastaSIM_2_0\Base\SH35\hhlds_2035.csv  …or 40 (sum of sqft_p where TOT_DU or emptot_p is not equal to 0/43560)</t>
    </r>
  </si>
  <si>
    <t>43560 sqft to an acre</t>
  </si>
  <si>
    <r>
      <t>For 2005, 2010, 2020: 2015 and 2018 SCS Data Tables
For 2035, 2042: ShastaSIM_2_0\Base\SH</t>
    </r>
    <r>
      <rPr>
        <b/>
        <u/>
        <sz val="11"/>
        <rFont val="Avenir LT Std 35 Light"/>
      </rPr>
      <t>35</t>
    </r>
    <r>
      <rPr>
        <sz val="11"/>
        <rFont val="Avenir LT Std 35 Light"/>
        <family val="2"/>
      </rPr>
      <t>\parcel_update_allocHH.csv  ...or 40 converted to points in ArcGIS and Total Housing Units/(sqft_p/43560)</t>
    </r>
  </si>
  <si>
    <r>
      <t>For 2005, 2010, 2020: 2015 and 2018 SCS Data Tables calculated from occupied housing units and vacancy rate
*For 2005, 2010, 2020: 2018 SCS Data Table amounts for multi-family and mobile home housing units were combined.
For 2035, 2042: ShastaSIM_2_0\Base\SH</t>
    </r>
    <r>
      <rPr>
        <b/>
        <u/>
        <sz val="11"/>
        <rFont val="Avenir LT Std 35 Light"/>
      </rPr>
      <t>35</t>
    </r>
    <r>
      <rPr>
        <sz val="11"/>
        <rFont val="Avenir LT Std 35 Light"/>
        <family val="2"/>
      </rPr>
      <t>\parcel_update_allocHH.csv  ...or 40, Field TOT_DU</t>
    </r>
  </si>
  <si>
    <r>
      <t>For 2005, 2010, 2020: 2015 and 2018 SCS Data Tables
For 2035, 2042: ShastaSIM_2_0\Base\SH</t>
    </r>
    <r>
      <rPr>
        <b/>
        <u/>
        <sz val="11"/>
        <rFont val="Avenir LT Std 35 Light"/>
      </rPr>
      <t>35</t>
    </r>
    <r>
      <rPr>
        <sz val="11"/>
        <rFont val="Avenir LT Std 35 Light"/>
        <family val="2"/>
      </rPr>
      <t>\parcel_update_allocHH.csv  ...or 40 converted to points in ArcGIS and TOT-DU/(sqft_p/43560) for the select by location</t>
    </r>
  </si>
  <si>
    <r>
      <t xml:space="preserve">Total Housing Units Within ½ Mile of a </t>
    </r>
    <r>
      <rPr>
        <strike/>
        <sz val="12"/>
        <rFont val="Avenir LT Std 35 Light"/>
      </rPr>
      <t>High-Quality</t>
    </r>
    <r>
      <rPr>
        <sz val="12"/>
        <rFont val="Avenir LT Std 35 Light"/>
        <family val="2"/>
      </rPr>
      <t xml:space="preserve"> Transit Station</t>
    </r>
  </si>
  <si>
    <r>
      <t xml:space="preserve">Total Jobs Within ½ Mile of a </t>
    </r>
    <r>
      <rPr>
        <strike/>
        <sz val="12"/>
        <rFont val="Avenir LT Std 35 Light"/>
      </rPr>
      <t>High-Quality Transit</t>
    </r>
    <r>
      <rPr>
        <sz val="12"/>
        <rFont val="Avenir LT Std 35 Light"/>
        <family val="2"/>
      </rPr>
      <t xml:space="preserve"> Station</t>
    </r>
  </si>
  <si>
    <t xml:space="preserve">Potential Source: page 13 of ShastaSIM 2.0 Supplemental Documentation, TABLE 6: RABA BUS ROUTE ASSUMPTIONS </t>
  </si>
  <si>
    <r>
      <t>Highway</t>
    </r>
    <r>
      <rPr>
        <strike/>
        <sz val="12"/>
        <rFont val="Avenir LT Std 35 Light"/>
      </rPr>
      <t>/Expressway</t>
    </r>
    <r>
      <rPr>
        <sz val="12"/>
        <rFont val="Avenir LT Std 35 Light"/>
        <family val="2"/>
      </rPr>
      <t xml:space="preserve"> (lane miles)</t>
    </r>
  </si>
  <si>
    <r>
      <t>Arterial</t>
    </r>
    <r>
      <rPr>
        <strike/>
        <sz val="12"/>
        <rFont val="Avenir LT Std 35 Light"/>
      </rPr>
      <t>/Expressway</t>
    </r>
    <r>
      <rPr>
        <sz val="12"/>
        <rFont val="Avenir LT Std 35 Light"/>
        <family val="2"/>
      </rPr>
      <t xml:space="preserve"> (lane miles)</t>
    </r>
  </si>
  <si>
    <t>For 2005, 2010, 2020: 2015 and 2018 SCS Data Tables
For 2035, 2042: page 13 of ShastaSIM 2.0 Supplemental Documentation, TABLE 5: CHANGE IN MODEL ROADWAY LANE MILES – SHASTASIM 1 .2 TO SHASTASIM 2</t>
  </si>
  <si>
    <t xml:space="preserve">For 2005, 2010, 2020: 2015 and 2018 SCS Data Tables
For 2035, 2042: miles of bus line multiplied by 12 times hourly frequency in page 13 of ShastaSIM 2.0 Supplemental Documentation, TABLE 6: RABA BUS ROUTE ASSUMPTIONS </t>
  </si>
  <si>
    <t xml:space="preserve">For 2005, 2010, 2020: 2015 and 2018 SCS Data Tables
For 2035, 2042: 12 multiplied by frequency in page 13 of ShastaSIM 2.0 Supplemental Documentation, TABLE 6: RABA BUS ROUTE ASSUMPTIONS </t>
  </si>
  <si>
    <t>For 2005, 2010, 2020: 2015 and 2018 SCS Data Tables
For 2035, 2042: page 19 of ShastaSIM 2.0 Supplemental Documentation, TABLE 7: SHASTASIM 2.0 PERFORMANCE MEASURES</t>
  </si>
  <si>
    <r>
      <t xml:space="preserve">Average Travel Time </t>
    </r>
    <r>
      <rPr>
        <strike/>
        <sz val="12"/>
        <rFont val="Avenir LT Std 35 Light"/>
      </rPr>
      <t xml:space="preserve">for Low-Income Populations </t>
    </r>
    <r>
      <rPr>
        <sz val="12"/>
        <rFont val="Avenir LT Std 35 Light"/>
        <family val="2"/>
      </rPr>
      <t>(minutes)</t>
    </r>
  </si>
  <si>
    <t xml:space="preserve">For 2005, 2010, 2020: 2015 and 2018 SCS Data Tables
For 2035, 2042: page 19 of ShastaSIM 2.0 Supplemental Documentation, TABLE 7: SHASTASIM 2.0 PERFORMANCE MEASURES
</t>
  </si>
  <si>
    <t xml:space="preserve">For 2005, 2010, 2020: 2015 and 2018 SCS Data Tables
For 2035, 2042: </t>
  </si>
  <si>
    <t>MM--&gt;8.5</t>
  </si>
  <si>
    <t>Calculated</t>
  </si>
  <si>
    <t>Long Range Transit Plan, Transit Needs Assessment, Short Range Transit Plan</t>
  </si>
  <si>
    <t>Working with transit agency on targeted improvements</t>
  </si>
  <si>
    <t>Using regional non-motorized program to develop shovel ready, highly competitive projects for grant applications.</t>
  </si>
  <si>
    <t>SGAs are used for choosing projects for new regional funding that comes to the area by formula and for competitive grant applications.</t>
  </si>
  <si>
    <t xml:space="preserve">Supporting local businesses and agencies to </t>
  </si>
  <si>
    <t>F3</t>
  </si>
  <si>
    <t>F7</t>
  </si>
  <si>
    <t>F6</t>
  </si>
  <si>
    <t>F5</t>
  </si>
  <si>
    <t>F4</t>
  </si>
  <si>
    <t>F2 AOC</t>
  </si>
  <si>
    <t>F1</t>
  </si>
  <si>
    <t>RTP/SCS Strategy 1: Transit bus stop improvements</t>
  </si>
  <si>
    <t>RTP/SCS Strategy 2: Bike and Ped Facility Enhancement</t>
  </si>
  <si>
    <t>RTP/SCS Strategy 3: EV Charging Infrastructure</t>
  </si>
  <si>
    <t>RTP/SCS Strategy 4: Care Share</t>
  </si>
  <si>
    <t>RTP/SCS Strategy 5: Bike Share</t>
  </si>
  <si>
    <t xml:space="preserve">For 2005, 2010, 2020: 2015 and 2018 SCS Data Tables average when combined in this table
For 2035, 2042: </t>
  </si>
  <si>
    <t>For 2005, 2010, 2020: 2015 and 2018 SCS Data Tables  average when combined in this table
For 2035, 2042: page 19 of ShastaSIM 2.0 Supplemental Documentation, TABLE 7: SHASTASIM 2.0 PERFORMANCE MEASURES, averaged when combined in this table</t>
  </si>
  <si>
    <t>For 2005, 2010, 2020: 2015 and 2018 SCS Data Tables average when combined in this table
For 2035, 2042: page 19 of ShastaSIM 2.0 Supplemental Documentation, TABLE 7: SHASTASIM 2.0 PERFORMANCE MEASURES, average when combined in this table</t>
  </si>
  <si>
    <t>For 2005, 2010, 2020: 2015 and 2018 SCS Data Tables All Modes
For 2035, 2042: page 19 of ShastaSIM 2.0 Supplemental Documentation, TABLE 7: SHASTASIM 2.0 PERFORMANCE MEASURES</t>
  </si>
  <si>
    <t>For 2005, 2010, 2020: 2015 and 2018 SCS Data Tables, work trip duration (home-to-work trips)
For 2035, 2042: page 19 of ShastaSIM 2.0 Supplemental Documentation, TABLE 7: SHASTASIM 2.0 PERFORMANCE MEASURES</t>
  </si>
  <si>
    <t>For 2005, 2010, 2020: 2015 and 2018 SCS Data Tables
For For 2035, 2042: page 19 of ShastaSIM 2.0 Supplemental Documentation, TABLE 7: SHASTASIM 2.0 PERFORMANCE MEASURES</t>
  </si>
  <si>
    <t>For 2005, 2010, 2020: 2015 and 2018 SCS Data Tables
For For 2035, 2042:page 19 of ShastaSIM 2.0 Supplemental Documentation, TABLE 7: SHASTASIM 2.0 PERFORMANCE MEASURES</t>
  </si>
  <si>
    <t>Shasta Region Sustainable Communities Strategy Off-Model Calculator, 
Off-model Emission Reduction Emissions Summary Information</t>
  </si>
  <si>
    <t>For 2005, 2010, 2020: 2015 and 2018 SCS Data Tables
For 2035, 2042: N:\RTPA\RTP\2022 RTP Update\TechnicalMethodology\CARB\New-AOCVTM\EMFAC\New-Input-VMTs.xlsx</t>
  </si>
  <si>
    <r>
      <t>For 2005, 2010, 2020: 2015 and 2018 SCS Data Tables
For 2035, 2042: N:\RTPA\RTP\2022 RTP Update\TechnicalMethodology\CARB\New-AOCVTM\_wJEPnotes_EXT_plus_CV_SGA SH</t>
    </r>
    <r>
      <rPr>
        <b/>
        <u/>
        <sz val="11"/>
        <rFont val="Avenir LT Std 35 Light"/>
      </rPr>
      <t>35</t>
    </r>
    <r>
      <rPr>
        <sz val="11"/>
        <rFont val="Avenir LT Std 35 Light"/>
        <family val="2"/>
      </rPr>
      <t>Alt3AOC.xlsx …40, with XX "Ttotal VMT"</t>
    </r>
  </si>
  <si>
    <t xml:space="preserve">Calculated: (II + IX/XI passenger VMT) / population &amp; 
For 2035, 2042: Calculated and page 19 of ShastaSIM 2.0 Supplemental Documentation, TABLE 7: SHASTASIM 2.0 PERFORMANCE MEASURES
</t>
  </si>
  <si>
    <t>For 2005, 2010, 2020: 2015 and 2018 SCS Data Tables 
For 2035, 2042: N:\RTPA\RTP\2022 RTP Update\TechnicalMethodology\CARB\New-AOCVTM\EMFAC\New-Input-VMTs.xlsx</t>
  </si>
  <si>
    <t>JEP: *the prior year numbers are high. Maybe annual or lbs?</t>
  </si>
  <si>
    <t>JEP: *the prior year numbers are high. Maybe annual or lbs?
For example, the correct 2020 number that matches the VMT above is here: N:\RTPA\RTP\2018 RTP Update\Environmental Impact\EMFAC_Modeling\Final_Deliverables\SB 375</t>
  </si>
  <si>
    <t xml:space="preserve">For 2005, 2010, 2020:  2018 RTP/SCS page 13
For 2035, 2042: Calculated: (II + IX/XI CO2) / population / 2000 lbs./ton </t>
  </si>
  <si>
    <t>"-12.94% change comes combining SB 375 CO2 per capita with induced travel, EMFAC straight adjustment of 2.71, and Off-model strategies, see Mehdi document "N:\RTPA\RTP\2022 RTP Update\TechnicalMethodology\CARB\Induced-Travel\Final\Induced-travel-Effects.xlsx"</t>
  </si>
  <si>
    <r>
      <t>For 2005, 2010, 2020: 2015 and 2018 SCS Data Tables, average of all non-work trip duration (</t>
    </r>
    <r>
      <rPr>
        <b/>
        <u/>
        <sz val="11"/>
        <rFont val="Avenir LT Std 35 Light"/>
      </rPr>
      <t>2020</t>
    </r>
    <r>
      <rPr>
        <sz val="11"/>
        <rFont val="Avenir LT Std 35 Light"/>
        <family val="2"/>
      </rPr>
      <t xml:space="preserve"> was 9.09 prior)
For 2035, 2042: Request DKS filled in</t>
    </r>
  </si>
  <si>
    <t>For 2005, 2010, 2020: 2015 and 2018 SCS Data Tables
For 2035, 2042: Request DKS filled in</t>
  </si>
  <si>
    <t>For 2005, 2010, 2020: 2015 and 2018 SCS Data Tables
For 2035, 2042:  Request DKS filled in</t>
  </si>
  <si>
    <t>For 2005, 2010, 2020: 2015 and 2018 SCS Data Tables average when combined in this table
For 2035, 2042: Request DKS filled in</t>
  </si>
  <si>
    <t>Provide funding and support to RABA</t>
  </si>
  <si>
    <t>Provide funding and support to RABA and Shasta Living Streets</t>
  </si>
  <si>
    <t>Accelerated delivery of active transportation investments
Provide funding to Health Shasta</t>
  </si>
  <si>
    <t>See financial section of RTP</t>
  </si>
  <si>
    <t>2020 No SGA</t>
  </si>
  <si>
    <t>Parcels</t>
  </si>
  <si>
    <t>POP</t>
  </si>
  <si>
    <t>SFDU</t>
  </si>
  <si>
    <t>MF2_4DU</t>
  </si>
  <si>
    <t>MF5+DU</t>
  </si>
  <si>
    <t>MHDU</t>
  </si>
  <si>
    <t>TOT_DU</t>
  </si>
  <si>
    <t>SFHH</t>
  </si>
  <si>
    <t>MF2_4HH</t>
  </si>
  <si>
    <t>MF5+HH</t>
  </si>
  <si>
    <t>MHHH</t>
  </si>
  <si>
    <t>TOT_HH</t>
  </si>
  <si>
    <t>stugrd_p</t>
  </si>
  <si>
    <t>stuhgh_p</t>
  </si>
  <si>
    <t>stuuni_p</t>
  </si>
  <si>
    <t>empedu_p</t>
  </si>
  <si>
    <t>empfoo_p</t>
  </si>
  <si>
    <t>empgov_p</t>
  </si>
  <si>
    <t>empind_p</t>
  </si>
  <si>
    <t>empmed_p</t>
  </si>
  <si>
    <t>empofc_p</t>
  </si>
  <si>
    <t>empret_p</t>
  </si>
  <si>
    <t>empsvc_p</t>
  </si>
  <si>
    <t>empoth_p</t>
  </si>
  <si>
    <t>emptot_p</t>
  </si>
  <si>
    <t>POP/HH</t>
  </si>
  <si>
    <t>Redding Downtown</t>
  </si>
  <si>
    <t>Anderson</t>
  </si>
  <si>
    <t>Shasta Lake Downtown</t>
  </si>
  <si>
    <t>Cottonwood</t>
  </si>
  <si>
    <t>Burney</t>
  </si>
  <si>
    <t>Palo Cedro</t>
  </si>
  <si>
    <t>Fall River Mills McArth*</t>
  </si>
  <si>
    <t>2020 SGA</t>
  </si>
  <si>
    <t>Change</t>
  </si>
  <si>
    <t>2035 No SGA</t>
  </si>
  <si>
    <t>2035 SGA</t>
  </si>
  <si>
    <t>2040 No SGA</t>
  </si>
  <si>
    <t>2040 SGA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</si>
</sst>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0%"/>
    <numFmt numFmtId="165" formatCode="_(* #,##0.0_);_(* \(#,##0.0\);_(* &quot;-&quot;??_);_(@_)"/>
    <numFmt numFmtId="166" formatCode="_(* #,##0_);_(* \(#,##0\);_(* &quot;-&quot;??_);_(@_)"/>
    <numFmt numFmtId="167" formatCode="_(&quot;$&quot;* #,##0_);_(&quot;$&quot;* \(#,##0\);_(&quot;$&quot;* &quot;-&quot;??_);_(@_)"/>
    <numFmt numFmtId="168" formatCode="0.0"/>
    <numFmt numFmtId="169" formatCode="0.0%"/>
    <numFmt numFmtId="170" formatCode="0.0000000%"/>
    <numFmt numFmtId="171" formatCode="0.00000000%"/>
  </numFmts>
  <fonts count="24">
    <font>
      <sz val="11"/>
      <color theme="1"/>
      <name val="Calibri"/>
      <family val="2"/>
      <scheme val="minor"/>
    </font>
    <font>
      <u/>
      <sz val="11"/>
      <color theme="10"/>
      <name val="Calibri"/>
      <family val="2"/>
      <scheme val="minor"/>
    </font>
    <font>
      <b/>
      <sz val="11"/>
      <name val="Avenir LT Std 35 Light"/>
      <family val="2"/>
    </font>
    <font>
      <sz val="11"/>
      <name val="Avenir LT Std 35 Light"/>
      <family val="2"/>
    </font>
    <font>
      <b/>
      <sz val="16"/>
      <name val="Avenir LT Std 35 Light"/>
      <family val="2"/>
    </font>
    <font>
      <b/>
      <sz val="12"/>
      <name val="Avenir LT Std 35 Light"/>
      <family val="2"/>
    </font>
    <font>
      <sz val="12"/>
      <name val="Avenir LT Std 35 Light"/>
      <family val="2"/>
    </font>
    <font>
      <vertAlign val="subscript"/>
      <sz val="12"/>
      <name val="Avenir LT Std 35 Light"/>
      <family val="2"/>
    </font>
    <font>
      <b/>
      <vertAlign val="subscript"/>
      <sz val="12"/>
      <name val="Avenir LT Std 35 Light"/>
      <family val="2"/>
    </font>
    <font>
      <i/>
      <sz val="12"/>
      <name val="Avenir LT Std 35 Light"/>
      <family val="2"/>
    </font>
    <font>
      <b/>
      <sz val="12"/>
      <name val="Avenir LT Std 35 Light"/>
    </font>
    <font>
      <sz val="12"/>
      <name val="Avenir LT Std 45 Book"/>
    </font>
    <font>
      <sz val="11"/>
      <name val="Avenir LT Std 45 Book"/>
    </font>
    <font>
      <sz val="11"/>
      <color theme="1"/>
      <name val="Calibri"/>
      <family val="2"/>
      <scheme val="minor"/>
    </font>
    <font>
      <sz val="12"/>
      <name val="Avenir LT Std 35 Light"/>
    </font>
    <font>
      <sz val="12"/>
      <name val="Calibri"/>
      <family val="2"/>
      <scheme val="minor"/>
    </font>
    <font>
      <b/>
      <u/>
      <sz val="11"/>
      <name val="Avenir LT Std 35 Light"/>
    </font>
    <font>
      <sz val="11"/>
      <name val="Avenir LT Std 35 Light"/>
    </font>
    <font>
      <sz val="11"/>
      <color rgb="FF1F1F1F"/>
      <name val="Arial"/>
      <family val="2"/>
    </font>
    <font>
      <strike/>
      <sz val="12"/>
      <name val="Avenir LT Std 35 Light"/>
    </font>
    <font>
      <sz val="10"/>
      <name val="Arial"/>
      <family val="2"/>
    </font>
    <font>
      <b/>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F2F2F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7">
    <xf numFmtId="0" fontId="0" fillId="0" borderId="0"/>
    <xf numFmtId="0" fontId="1" fillId="0" borderId="0" applyNumberForma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43" fontId="20" fillId="0" borderId="0" applyFont="0" applyFill="0" applyBorder="0" applyAlignment="0" applyProtection="0"/>
  </cellStyleXfs>
  <cellXfs count="137">
    <xf numFmtId="0" fontId="0" fillId="0" borderId="0" xfId="0"/>
    <xf numFmtId="0" fontId="3" fillId="0" borderId="0" xfId="0" applyFont="1"/>
    <xf numFmtId="0" fontId="2" fillId="0" borderId="0" xfId="0" applyFont="1"/>
    <xf numFmtId="0" fontId="4" fillId="0" borderId="0" xfId="0" applyFont="1"/>
    <xf numFmtId="0" fontId="3" fillId="0" borderId="0" xfId="0" applyFont="1" applyAlignment="1">
      <alignment horizontal="center"/>
    </xf>
    <xf numFmtId="0" fontId="2" fillId="0" borderId="0" xfId="0" applyFont="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0" xfId="0" applyFont="1" applyBorder="1" applyAlignment="1">
      <alignment vertical="center"/>
    </xf>
    <xf numFmtId="0" fontId="6" fillId="0" borderId="10" xfId="0" applyFont="1" applyBorder="1" applyAlignment="1">
      <alignment horizontal="righ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xf>
    <xf numFmtId="0" fontId="5" fillId="0" borderId="10" xfId="0" applyFont="1" applyBorder="1" applyAlignment="1">
      <alignment horizontal="left" vertical="center"/>
    </xf>
    <xf numFmtId="0" fontId="6" fillId="0" borderId="11" xfId="0" applyFont="1" applyBorder="1" applyAlignment="1">
      <alignment horizontal="right" vertical="center" wrapText="1"/>
    </xf>
    <xf numFmtId="0" fontId="5" fillId="3" borderId="12" xfId="1" applyFont="1" applyFill="1" applyBorder="1" applyAlignment="1">
      <alignment vertical="center" wrapText="1"/>
    </xf>
    <xf numFmtId="0" fontId="5" fillId="3" borderId="9" xfId="1" applyFont="1" applyFill="1" applyBorder="1" applyAlignment="1">
      <alignment horizontal="center" vertical="center" wrapText="1"/>
    </xf>
    <xf numFmtId="0" fontId="5" fillId="3" borderId="9" xfId="0" applyFont="1" applyFill="1" applyBorder="1" applyAlignment="1">
      <alignment vertical="center" wrapText="1"/>
    </xf>
    <xf numFmtId="0" fontId="5" fillId="3" borderId="3" xfId="0" applyFont="1" applyFill="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horizontal="center" vertical="center" wrapText="1"/>
    </xf>
    <xf numFmtId="0" fontId="6" fillId="0" borderId="2" xfId="0" applyFont="1" applyBorder="1" applyAlignment="1">
      <alignment horizontal="right" vertical="center" wrapText="1"/>
    </xf>
    <xf numFmtId="0" fontId="6" fillId="0" borderId="1" xfId="0" applyFont="1" applyBorder="1" applyAlignment="1">
      <alignment wrapText="1"/>
    </xf>
    <xf numFmtId="0" fontId="6" fillId="0" borderId="13" xfId="0" applyFont="1" applyBorder="1" applyAlignment="1">
      <alignment wrapText="1"/>
    </xf>
    <xf numFmtId="0" fontId="9" fillId="0" borderId="14" xfId="0" applyFont="1" applyBorder="1" applyAlignment="1">
      <alignment horizontal="left" wrapText="1"/>
    </xf>
    <xf numFmtId="0" fontId="9" fillId="0" borderId="14" xfId="0" applyFont="1" applyBorder="1" applyAlignment="1">
      <alignment wrapText="1"/>
    </xf>
    <xf numFmtId="0" fontId="9" fillId="0" borderId="2" xfId="0" applyFont="1" applyBorder="1" applyAlignment="1">
      <alignment horizontal="left" wrapText="1"/>
    </xf>
    <xf numFmtId="0" fontId="6" fillId="0" borderId="0" xfId="0" applyFont="1"/>
    <xf numFmtId="0" fontId="4" fillId="0" borderId="0" xfId="0" applyFont="1" applyAlignment="1">
      <alignment vertical="center"/>
    </xf>
    <xf numFmtId="0" fontId="6" fillId="0" borderId="0" xfId="0" applyFont="1" applyAlignment="1">
      <alignment wrapText="1"/>
    </xf>
    <xf numFmtId="0" fontId="3" fillId="0" borderId="0" xfId="0" applyFont="1" applyAlignment="1">
      <alignment wrapText="1"/>
    </xf>
    <xf numFmtId="0" fontId="6" fillId="0" borderId="1" xfId="0" applyFont="1" applyBorder="1" applyAlignment="1">
      <alignment horizontal="left" vertical="center" wrapText="1"/>
    </xf>
    <xf numFmtId="0" fontId="6" fillId="0" borderId="11" xfId="0" applyFont="1" applyBorder="1" applyAlignment="1">
      <alignment wrapText="1"/>
    </xf>
    <xf numFmtId="0" fontId="6" fillId="0" borderId="11" xfId="0" applyFont="1" applyBorder="1" applyAlignment="1">
      <alignment horizontal="left" vertical="center" wrapText="1"/>
    </xf>
    <xf numFmtId="0" fontId="6" fillId="0" borderId="14" xfId="0" applyFont="1" applyBorder="1" applyAlignment="1">
      <alignment wrapText="1"/>
    </xf>
    <xf numFmtId="0" fontId="6" fillId="0" borderId="14" xfId="0" applyFont="1" applyBorder="1" applyAlignment="1">
      <alignment horizontal="left" vertical="center" wrapText="1"/>
    </xf>
    <xf numFmtId="0" fontId="6" fillId="0" borderId="2" xfId="0" applyFont="1" applyBorder="1" applyAlignment="1">
      <alignment wrapText="1"/>
    </xf>
    <xf numFmtId="0" fontId="11" fillId="0" borderId="10" xfId="0" applyFont="1" applyBorder="1" applyAlignment="1">
      <alignment wrapText="1"/>
    </xf>
    <xf numFmtId="0" fontId="11" fillId="0" borderId="1" xfId="0" applyFont="1" applyBorder="1"/>
    <xf numFmtId="0" fontId="11" fillId="0" borderId="11" xfId="0" applyFont="1" applyBorder="1"/>
    <xf numFmtId="0" fontId="11" fillId="0" borderId="6" xfId="0" applyFont="1" applyBorder="1"/>
    <xf numFmtId="0" fontId="11" fillId="0" borderId="7" xfId="0" applyFont="1" applyBorder="1"/>
    <xf numFmtId="0" fontId="11" fillId="0" borderId="8" xfId="0" applyFont="1" applyBorder="1"/>
    <xf numFmtId="0" fontId="11" fillId="0" borderId="10" xfId="0" applyFont="1" applyBorder="1"/>
    <xf numFmtId="0" fontId="11" fillId="0" borderId="16" xfId="0" applyFont="1" applyBorder="1"/>
    <xf numFmtId="0" fontId="12" fillId="0" borderId="0" xfId="0" applyFont="1"/>
    <xf numFmtId="0" fontId="11" fillId="0" borderId="0" xfId="0" applyFont="1"/>
    <xf numFmtId="0" fontId="10" fillId="3" borderId="12" xfId="0" applyFont="1" applyFill="1" applyBorder="1" applyAlignment="1">
      <alignment wrapText="1"/>
    </xf>
    <xf numFmtId="0" fontId="10" fillId="3" borderId="9" xfId="0" applyFont="1" applyFill="1" applyBorder="1" applyAlignment="1">
      <alignment wrapText="1"/>
    </xf>
    <xf numFmtId="0" fontId="10" fillId="3" borderId="3" xfId="0" applyFont="1" applyFill="1" applyBorder="1" applyAlignment="1">
      <alignment wrapText="1"/>
    </xf>
    <xf numFmtId="0" fontId="11" fillId="3" borderId="10" xfId="0" applyFont="1" applyFill="1" applyBorder="1" applyAlignment="1">
      <alignment wrapText="1"/>
    </xf>
    <xf numFmtId="0" fontId="11" fillId="3" borderId="1" xfId="0" applyFont="1" applyFill="1" applyBorder="1" applyAlignment="1">
      <alignment wrapText="1"/>
    </xf>
    <xf numFmtId="0" fontId="11" fillId="3" borderId="11" xfId="0" applyFont="1" applyFill="1" applyBorder="1" applyAlignment="1">
      <alignment wrapText="1"/>
    </xf>
    <xf numFmtId="0" fontId="11" fillId="3" borderId="4" xfId="0" applyFont="1" applyFill="1" applyBorder="1" applyAlignment="1">
      <alignment wrapText="1"/>
    </xf>
    <xf numFmtId="0" fontId="11" fillId="3" borderId="5" xfId="0" applyFont="1" applyFill="1" applyBorder="1" applyAlignment="1">
      <alignment wrapText="1"/>
    </xf>
    <xf numFmtId="0" fontId="11" fillId="3" borderId="15" xfId="0" applyFont="1" applyFill="1" applyBorder="1" applyAlignment="1">
      <alignment wrapText="1"/>
    </xf>
    <xf numFmtId="0" fontId="11" fillId="3" borderId="16" xfId="0" applyFont="1" applyFill="1" applyBorder="1" applyAlignment="1">
      <alignment wrapText="1"/>
    </xf>
    <xf numFmtId="0" fontId="6" fillId="3" borderId="12" xfId="0" applyFont="1" applyFill="1" applyBorder="1" applyAlignment="1">
      <alignment wrapText="1"/>
    </xf>
    <xf numFmtId="0" fontId="6" fillId="3" borderId="9" xfId="0" applyFont="1" applyFill="1" applyBorder="1" applyAlignment="1">
      <alignment wrapText="1"/>
    </xf>
    <xf numFmtId="0" fontId="6" fillId="3" borderId="3" xfId="0" applyFont="1" applyFill="1" applyBorder="1" applyAlignment="1">
      <alignment wrapText="1"/>
    </xf>
    <xf numFmtId="0" fontId="10" fillId="0" borderId="10" xfId="0" applyFont="1" applyBorder="1" applyAlignment="1">
      <alignment wrapText="1"/>
    </xf>
    <xf numFmtId="0" fontId="14" fillId="0" borderId="10" xfId="0" applyFont="1" applyBorder="1" applyAlignment="1">
      <alignment vertical="center" wrapText="1"/>
    </xf>
    <xf numFmtId="0" fontId="14" fillId="2" borderId="1" xfId="0" applyFont="1" applyFill="1" applyBorder="1" applyAlignment="1">
      <alignment horizontal="center" vertical="center"/>
    </xf>
    <xf numFmtId="0" fontId="14" fillId="0" borderId="11" xfId="0" applyFont="1" applyBorder="1" applyAlignment="1">
      <alignment horizontal="right" vertical="center" wrapText="1"/>
    </xf>
    <xf numFmtId="164" fontId="6" fillId="0" borderId="1" xfId="2" applyNumberFormat="1" applyFont="1" applyBorder="1" applyAlignment="1">
      <alignment horizontal="right" vertical="center"/>
    </xf>
    <xf numFmtId="164" fontId="6" fillId="0" borderId="14" xfId="2" applyNumberFormat="1" applyFont="1" applyBorder="1" applyAlignment="1">
      <alignment horizontal="right" vertical="center"/>
    </xf>
    <xf numFmtId="164" fontId="14" fillId="0" borderId="1" xfId="2" applyNumberFormat="1" applyFont="1" applyBorder="1" applyAlignment="1">
      <alignment horizontal="right" vertical="center"/>
    </xf>
    <xf numFmtId="164" fontId="6" fillId="0" borderId="1" xfId="2" applyNumberFormat="1" applyFont="1" applyBorder="1" applyAlignment="1">
      <alignment horizontal="right" vertical="center" wrapText="1"/>
    </xf>
    <xf numFmtId="164" fontId="6" fillId="0" borderId="14" xfId="2" applyNumberFormat="1" applyFont="1" applyBorder="1" applyAlignment="1">
      <alignment horizontal="right" vertical="center" wrapText="1"/>
    </xf>
    <xf numFmtId="164" fontId="14" fillId="0" borderId="1" xfId="2" applyNumberFormat="1" applyFont="1" applyBorder="1" applyAlignment="1">
      <alignment horizontal="right" vertical="center" wrapText="1"/>
    </xf>
    <xf numFmtId="165" fontId="6" fillId="0" borderId="1" xfId="3" applyNumberFormat="1" applyFont="1" applyBorder="1" applyAlignment="1">
      <alignment horizontal="right" vertical="center"/>
    </xf>
    <xf numFmtId="165" fontId="6" fillId="0" borderId="1" xfId="3" applyNumberFormat="1" applyFont="1" applyBorder="1" applyAlignment="1">
      <alignment horizontal="right" vertical="center" wrapText="1"/>
    </xf>
    <xf numFmtId="166" fontId="6" fillId="0" borderId="1" xfId="3" applyNumberFormat="1" applyFont="1" applyBorder="1" applyAlignment="1">
      <alignment horizontal="right" vertical="center"/>
    </xf>
    <xf numFmtId="166" fontId="6" fillId="0" borderId="1" xfId="3" applyNumberFormat="1" applyFont="1" applyBorder="1" applyAlignment="1">
      <alignment horizontal="right" vertical="center" wrapText="1"/>
    </xf>
    <xf numFmtId="44" fontId="6" fillId="0" borderId="1" xfId="4" applyFont="1" applyBorder="1" applyAlignment="1">
      <alignment horizontal="right" vertical="center"/>
    </xf>
    <xf numFmtId="44" fontId="6" fillId="0" borderId="1" xfId="4" applyFont="1" applyBorder="1" applyAlignment="1">
      <alignment horizontal="right" vertical="center" wrapText="1"/>
    </xf>
    <xf numFmtId="167" fontId="6" fillId="0" borderId="1" xfId="4" applyNumberFormat="1" applyFont="1" applyBorder="1" applyAlignment="1">
      <alignment horizontal="right" vertical="center"/>
    </xf>
    <xf numFmtId="43" fontId="6" fillId="0" borderId="1" xfId="3" applyFont="1" applyBorder="1" applyAlignment="1">
      <alignment horizontal="right" vertical="center"/>
    </xf>
    <xf numFmtId="43" fontId="6" fillId="0" borderId="1" xfId="3" applyFont="1" applyBorder="1" applyAlignment="1">
      <alignment horizontal="right" vertical="center" wrapText="1"/>
    </xf>
    <xf numFmtId="0" fontId="15" fillId="0" borderId="1" xfId="0" applyFont="1" applyBorder="1" applyAlignment="1">
      <alignment wrapText="1"/>
    </xf>
    <xf numFmtId="0" fontId="15" fillId="0" borderId="1" xfId="0" applyFont="1" applyBorder="1" applyAlignment="1">
      <alignment horizontal="left" wrapText="1"/>
    </xf>
    <xf numFmtId="0" fontId="15" fillId="0" borderId="1" xfId="0" applyFont="1" applyBorder="1"/>
    <xf numFmtId="0" fontId="15" fillId="0" borderId="1" xfId="0" applyFont="1" applyBorder="1" applyAlignment="1">
      <alignment vertical="center" wrapText="1"/>
    </xf>
    <xf numFmtId="0" fontId="10" fillId="3" borderId="9" xfId="0" applyFont="1" applyFill="1" applyBorder="1" applyAlignment="1">
      <alignment vertical="center" wrapText="1"/>
    </xf>
    <xf numFmtId="3" fontId="6" fillId="0" borderId="1" xfId="0" applyNumberFormat="1" applyFont="1" applyBorder="1" applyAlignment="1">
      <alignment horizontal="right" vertical="center"/>
    </xf>
    <xf numFmtId="3" fontId="14" fillId="0" borderId="1" xfId="0" applyNumberFormat="1" applyFont="1" applyBorder="1" applyAlignment="1">
      <alignment horizontal="right" vertical="center"/>
    </xf>
    <xf numFmtId="6" fontId="3" fillId="0" borderId="0" xfId="0" applyNumberFormat="1" applyFont="1"/>
    <xf numFmtId="167" fontId="6" fillId="0" borderId="1" xfId="4" applyNumberFormat="1" applyFont="1" applyBorder="1" applyAlignment="1">
      <alignment horizontal="right" vertical="center" wrapText="1"/>
    </xf>
    <xf numFmtId="166" fontId="6" fillId="0" borderId="1" xfId="3" applyNumberFormat="1" applyFont="1" applyFill="1" applyBorder="1" applyAlignment="1">
      <alignment horizontal="right" vertical="center"/>
    </xf>
    <xf numFmtId="166" fontId="6" fillId="0" borderId="1" xfId="3" applyNumberFormat="1" applyFont="1" applyFill="1" applyBorder="1" applyAlignment="1">
      <alignment horizontal="right" vertical="center" wrapText="1"/>
    </xf>
    <xf numFmtId="0" fontId="14" fillId="0" borderId="10" xfId="0" applyFont="1" applyBorder="1" applyAlignment="1">
      <alignment horizontal="right" vertical="center" wrapText="1"/>
    </xf>
    <xf numFmtId="0" fontId="18" fillId="0" borderId="0" xfId="0" applyFont="1"/>
    <xf numFmtId="165" fontId="6" fillId="4" borderId="1" xfId="3" applyNumberFormat="1" applyFont="1" applyFill="1" applyBorder="1" applyAlignment="1">
      <alignment horizontal="right" vertical="center" wrapText="1"/>
    </xf>
    <xf numFmtId="165" fontId="6" fillId="4" borderId="1" xfId="3" applyNumberFormat="1" applyFont="1" applyFill="1" applyBorder="1" applyAlignment="1">
      <alignment horizontal="right" vertical="center"/>
    </xf>
    <xf numFmtId="43" fontId="14" fillId="0" borderId="1" xfId="3" applyFont="1" applyBorder="1" applyAlignment="1">
      <alignment horizontal="right" vertical="center"/>
    </xf>
    <xf numFmtId="43" fontId="14" fillId="0" borderId="1" xfId="3" applyFont="1" applyBorder="1" applyAlignment="1">
      <alignment horizontal="right" vertical="center" wrapText="1"/>
    </xf>
    <xf numFmtId="165" fontId="6" fillId="0" borderId="1" xfId="3" applyNumberFormat="1" applyFont="1" applyFill="1" applyBorder="1" applyAlignment="1">
      <alignment horizontal="right" vertical="center"/>
    </xf>
    <xf numFmtId="165" fontId="6" fillId="0" borderId="1" xfId="3"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168" fontId="6" fillId="0" borderId="1" xfId="0" applyNumberFormat="1" applyFont="1" applyBorder="1" applyAlignment="1">
      <alignment horizontal="right" vertical="center"/>
    </xf>
    <xf numFmtId="169" fontId="6" fillId="0" borderId="1" xfId="2" applyNumberFormat="1" applyFont="1" applyBorder="1" applyAlignment="1">
      <alignment horizontal="right" vertical="center"/>
    </xf>
    <xf numFmtId="0" fontId="19" fillId="0" borderId="1" xfId="0" applyFont="1" applyBorder="1" applyAlignment="1">
      <alignment horizontal="center" vertical="center"/>
    </xf>
    <xf numFmtId="10" fontId="14" fillId="0" borderId="1" xfId="2" applyNumberFormat="1" applyFont="1" applyBorder="1" applyAlignment="1">
      <alignment horizontal="right" vertical="center"/>
    </xf>
    <xf numFmtId="169" fontId="6" fillId="0" borderId="1" xfId="2" applyNumberFormat="1" applyFont="1" applyFill="1" applyBorder="1" applyAlignment="1">
      <alignment horizontal="right" vertical="center"/>
    </xf>
    <xf numFmtId="169" fontId="14" fillId="0" borderId="1" xfId="2" applyNumberFormat="1" applyFont="1" applyFill="1" applyBorder="1" applyAlignment="1">
      <alignment horizontal="right" vertical="center"/>
    </xf>
    <xf numFmtId="169" fontId="6" fillId="0" borderId="1" xfId="2" applyNumberFormat="1" applyFont="1" applyFill="1" applyBorder="1" applyAlignment="1">
      <alignment horizontal="right" vertical="center" wrapText="1"/>
    </xf>
    <xf numFmtId="166" fontId="3" fillId="0" borderId="0" xfId="0" applyNumberFormat="1" applyFont="1"/>
    <xf numFmtId="169" fontId="14" fillId="0" borderId="1" xfId="2" applyNumberFormat="1" applyFont="1" applyBorder="1" applyAlignment="1">
      <alignment horizontal="right" vertical="center"/>
    </xf>
    <xf numFmtId="170" fontId="3" fillId="0" borderId="0" xfId="2" applyNumberFormat="1" applyFont="1"/>
    <xf numFmtId="171" fontId="3" fillId="0" borderId="0" xfId="2" applyNumberFormat="1" applyFont="1"/>
    <xf numFmtId="170" fontId="3" fillId="0" borderId="0" xfId="0" applyNumberFormat="1" applyFont="1"/>
    <xf numFmtId="43" fontId="6" fillId="0" borderId="1" xfId="3" applyFont="1" applyFill="1" applyBorder="1" applyAlignment="1">
      <alignment horizontal="right" vertical="center"/>
    </xf>
    <xf numFmtId="166" fontId="3" fillId="0" borderId="0" xfId="0" applyNumberFormat="1" applyFont="1" applyAlignment="1">
      <alignment wrapText="1"/>
    </xf>
    <xf numFmtId="0" fontId="6" fillId="0" borderId="11" xfId="0" applyFont="1" applyFill="1" applyBorder="1" applyAlignment="1">
      <alignment horizontal="right" vertical="center" wrapText="1"/>
    </xf>
    <xf numFmtId="0" fontId="0" fillId="0" borderId="0" xfId="0"/>
    <xf numFmtId="0" fontId="6" fillId="0" borderId="1" xfId="0" applyFont="1" applyBorder="1" applyAlignment="1">
      <alignment horizontal="right" vertical="center"/>
    </xf>
    <xf numFmtId="2" fontId="6" fillId="0" borderId="1" xfId="0" applyNumberFormat="1" applyFont="1" applyBorder="1" applyAlignment="1">
      <alignment vertical="center"/>
    </xf>
    <xf numFmtId="0" fontId="3" fillId="0" borderId="0" xfId="0" applyFont="1" applyFill="1" applyAlignment="1">
      <alignment wrapText="1"/>
    </xf>
    <xf numFmtId="0" fontId="6" fillId="0" borderId="10" xfId="0" applyFont="1" applyFill="1" applyBorder="1" applyAlignment="1">
      <alignment vertical="center"/>
    </xf>
    <xf numFmtId="168" fontId="6" fillId="0" borderId="1" xfId="0" applyNumberFormat="1" applyFont="1" applyBorder="1" applyAlignment="1">
      <alignment horizontal="left" vertical="center" wrapText="1"/>
    </xf>
    <xf numFmtId="0" fontId="21" fillId="5" borderId="1" xfId="0" applyFont="1" applyFill="1" applyBorder="1"/>
    <xf numFmtId="0" fontId="21" fillId="5" borderId="11" xfId="0" applyFont="1" applyFill="1" applyBorder="1" applyAlignment="1">
      <alignment horizontal="center"/>
    </xf>
    <xf numFmtId="0" fontId="21" fillId="5" borderId="16" xfId="0" applyFont="1" applyFill="1" applyBorder="1" applyAlignment="1">
      <alignment horizontal="center"/>
    </xf>
    <xf numFmtId="0" fontId="21" fillId="5" borderId="10" xfId="0" applyFont="1" applyFill="1" applyBorder="1" applyAlignment="1">
      <alignment horizontal="center"/>
    </xf>
    <xf numFmtId="0" fontId="21" fillId="0" borderId="0" xfId="0" applyFont="1"/>
    <xf numFmtId="0" fontId="21" fillId="0" borderId="0" xfId="0" applyFont="1" applyAlignment="1">
      <alignment horizontal="center"/>
    </xf>
    <xf numFmtId="0" fontId="0" fillId="0" borderId="20" xfId="0" applyBorder="1"/>
    <xf numFmtId="166" fontId="0" fillId="0" borderId="17" xfId="3" applyNumberFormat="1" applyFont="1" applyBorder="1"/>
    <xf numFmtId="166" fontId="0" fillId="0" borderId="0" xfId="3" applyNumberFormat="1" applyFont="1" applyBorder="1"/>
    <xf numFmtId="166" fontId="0" fillId="0" borderId="18" xfId="3" applyNumberFormat="1" applyFont="1" applyBorder="1"/>
    <xf numFmtId="43" fontId="0" fillId="0" borderId="18" xfId="3" applyFont="1" applyBorder="1"/>
    <xf numFmtId="0" fontId="0" fillId="0" borderId="9" xfId="0" applyBorder="1"/>
    <xf numFmtId="166" fontId="0" fillId="0" borderId="3" xfId="3" applyNumberFormat="1" applyFont="1" applyBorder="1"/>
    <xf numFmtId="166" fontId="0" fillId="0" borderId="19" xfId="3" applyNumberFormat="1" applyFont="1" applyBorder="1"/>
    <xf numFmtId="166" fontId="0" fillId="0" borderId="12" xfId="3" applyNumberFormat="1" applyFont="1" applyBorder="1"/>
    <xf numFmtId="43" fontId="0" fillId="0" borderId="12" xfId="3" applyFont="1" applyBorder="1"/>
  </cellXfs>
  <cellStyles count="7">
    <cellStyle name="Comma" xfId="3" builtinId="3"/>
    <cellStyle name="Comma 3" xfId="6" xr:uid="{13DD30FE-C8B6-490B-9438-44BA8A515FC2}"/>
    <cellStyle name="Currency" xfId="4" builtinId="4"/>
    <cellStyle name="Hyperlink" xfId="1" builtinId="8"/>
    <cellStyle name="Normal" xfId="0" builtinId="0"/>
    <cellStyle name="Percent" xfId="2" builtinId="5"/>
    <cellStyle name="Percent 2" xfId="5" xr:uid="{F5A25580-7E43-4B98-9FE8-C6A5263D4FD2}"/>
  </cellStyles>
  <dxfs count="54">
    <dxf>
      <font>
        <b val="0"/>
        <i val="0"/>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auto="1"/>
        <name val="Avenir LT Std 35 Light"/>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Avenir LT Std 35 Light"/>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venir LT Std 45 Book"/>
        <scheme val="none"/>
      </font>
      <border diagonalUp="0" diagonalDown="0" outline="0">
        <left/>
        <right/>
        <top style="thin">
          <color indexed="64"/>
        </top>
        <bottom style="thin">
          <color indexed="64"/>
        </bottom>
      </border>
    </dxf>
    <dxf>
      <font>
        <strike val="0"/>
        <outline val="0"/>
        <shadow val="0"/>
        <u val="none"/>
        <vertAlign val="baseline"/>
        <sz val="12"/>
        <color auto="1"/>
        <name val="Avenir LT Std 45 Book"/>
        <scheme val="none"/>
      </font>
      <border diagonalUp="0" diagonalDown="0" outline="0">
        <left style="thin">
          <color indexed="64"/>
        </left>
        <right style="medium">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medium">
          <color indexed="64"/>
        </left>
        <right style="thin">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auto="1"/>
        <name val="Avenir LT Std 45 Book"/>
        <scheme val="none"/>
      </font>
      <border diagonalUp="0" diagonalDown="0" outline="0">
        <left/>
        <right style="thin">
          <color indexed="64"/>
        </right>
        <top style="thin">
          <color indexed="64"/>
        </top>
        <bottom style="thin">
          <color indexed="64"/>
        </bottom>
      </border>
    </dxf>
    <dxf>
      <font>
        <strike val="0"/>
        <outline val="0"/>
        <shadow val="0"/>
        <u val="none"/>
        <vertAlign val="baseline"/>
        <sz val="12"/>
        <color auto="1"/>
        <name val="Avenir LT Std 45 Book"/>
        <scheme val="none"/>
      </font>
      <border diagonalUp="0" diagonalDown="0" outline="0">
        <left style="thin">
          <color indexed="64"/>
        </left>
        <right style="medium">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thin">
          <color indexed="64"/>
        </left>
        <right style="thin">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medium">
          <color indexed="64"/>
        </left>
        <right style="thin">
          <color indexed="64"/>
        </right>
        <top style="thin">
          <color indexed="64"/>
        </top>
        <bottom style="medium">
          <color indexed="64"/>
        </bottom>
      </border>
    </dxf>
    <dxf>
      <font>
        <strike val="0"/>
        <outline val="0"/>
        <shadow val="0"/>
        <u val="none"/>
        <vertAlign val="baseline"/>
        <sz val="12"/>
        <color auto="1"/>
        <name val="Avenir LT Std 45 Book"/>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auto="1"/>
        <name val="Avenir LT Std 45 Book"/>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venir LT Std 45 Book"/>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rder>
    </dxf>
    <dxf>
      <font>
        <strike val="0"/>
        <outline val="0"/>
        <shadow val="0"/>
        <u val="none"/>
        <vertAlign val="baseline"/>
        <sz val="12"/>
        <color auto="1"/>
        <name val="Avenir LT Std 45 Book"/>
        <scheme val="none"/>
      </font>
    </dxf>
    <dxf>
      <border outline="0">
        <bottom style="thin">
          <color indexed="64"/>
        </bottom>
      </border>
    </dxf>
    <dxf>
      <font>
        <strike val="0"/>
        <outline val="0"/>
        <shadow val="0"/>
        <u val="none"/>
        <vertAlign val="baseline"/>
        <sz val="12"/>
        <color auto="1"/>
        <name val="Avenir LT Std 45 Book"/>
        <scheme val="none"/>
      </font>
      <fill>
        <patternFill patternType="solid">
          <fgColor indexed="64"/>
          <bgColor theme="3" tint="0.79998168889431442"/>
        </patternFill>
      </fill>
    </dxf>
    <dxf>
      <font>
        <b val="0"/>
        <i/>
        <strike val="0"/>
        <condense val="0"/>
        <extend val="0"/>
        <outline val="0"/>
        <shadow val="0"/>
        <u val="none"/>
        <vertAlign val="baseline"/>
        <sz val="12"/>
        <color auto="1"/>
        <name val="Avenir LT Std 35 Light"/>
        <scheme val="none"/>
      </font>
      <alignment horizontal="left" vertical="bottom" textRotation="0" wrapText="1" indent="0" justifyLastLine="0" shrinkToFit="0" readingOrder="0"/>
      <border diagonalUp="0" diagonalDown="0">
        <left style="thin">
          <color indexed="64"/>
        </left>
        <right/>
        <top style="thin">
          <color indexed="64"/>
        </top>
        <bottom/>
        <vertical/>
        <horizontal/>
      </border>
    </dxf>
    <dxf>
      <font>
        <b val="0"/>
        <i/>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2"/>
        <color auto="1"/>
        <name val="Avenir LT Std 35 Light"/>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auto="1"/>
        <name val="Avenir LT Std 35 Light"/>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venir LT Std 35 Light"/>
        <scheme val="none"/>
      </font>
      <fill>
        <patternFill patternType="solid">
          <fgColor indexed="64"/>
          <bgColor theme="3"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venir LT Std 35 Light"/>
        <family val="2"/>
        <scheme val="none"/>
      </font>
    </dxf>
    <dxf>
      <font>
        <b val="0"/>
        <i val="0"/>
        <strike val="0"/>
        <condense val="0"/>
        <extend val="0"/>
        <outline val="0"/>
        <shadow val="0"/>
        <u val="none"/>
        <vertAlign val="baseline"/>
        <sz val="12"/>
        <color auto="1"/>
        <name val="Avenir LT Std 35 Light"/>
        <scheme val="none"/>
      </font>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fill>
        <patternFill patternType="solid">
          <fgColor indexed="64"/>
          <bgColor rgb="FFF2F2F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fill>
        <patternFill patternType="solid">
          <fgColor indexed="64"/>
          <bgColor rgb="FFF2F2F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fill>
        <patternFill patternType="solid">
          <fgColor indexed="64"/>
          <bgColor rgb="FFF2F2F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35 Light"/>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Avenir LT Std 35 Light"/>
        <scheme val="none"/>
      </font>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29</xdr:col>
      <xdr:colOff>109884</xdr:colOff>
      <xdr:row>1</xdr:row>
      <xdr:rowOff>0</xdr:rowOff>
    </xdr:from>
    <xdr:to>
      <xdr:col>37</xdr:col>
      <xdr:colOff>530195</xdr:colOff>
      <xdr:row>26</xdr:row>
      <xdr:rowOff>146685</xdr:rowOff>
    </xdr:to>
    <xdr:pic>
      <xdr:nvPicPr>
        <xdr:cNvPr id="2" name="Picture 1">
          <a:extLst>
            <a:ext uri="{FF2B5EF4-FFF2-40B4-BE49-F238E27FC236}">
              <a16:creationId xmlns:a16="http://schemas.microsoft.com/office/drawing/2014/main" id="{A6A4DFF2-76CB-4578-9DA6-EBEC932F4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177809" y="190500"/>
          <a:ext cx="5297111" cy="490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104830</xdr:colOff>
      <xdr:row>27</xdr:row>
      <xdr:rowOff>0</xdr:rowOff>
    </xdr:from>
    <xdr:to>
      <xdr:col>37</xdr:col>
      <xdr:colOff>533344</xdr:colOff>
      <xdr:row>52</xdr:row>
      <xdr:rowOff>146685</xdr:rowOff>
    </xdr:to>
    <xdr:pic>
      <xdr:nvPicPr>
        <xdr:cNvPr id="3" name="Picture 2">
          <a:extLst>
            <a:ext uri="{FF2B5EF4-FFF2-40B4-BE49-F238E27FC236}">
              <a16:creationId xmlns:a16="http://schemas.microsoft.com/office/drawing/2014/main" id="{EB5DAA2C-1A91-42C4-9A55-8392335DEF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172755" y="5143500"/>
          <a:ext cx="5305314" cy="490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108584</xdr:colOff>
      <xdr:row>1</xdr:row>
      <xdr:rowOff>0</xdr:rowOff>
    </xdr:from>
    <xdr:to>
      <xdr:col>47</xdr:col>
      <xdr:colOff>529589</xdr:colOff>
      <xdr:row>26</xdr:row>
      <xdr:rowOff>146685</xdr:rowOff>
    </xdr:to>
    <xdr:pic>
      <xdr:nvPicPr>
        <xdr:cNvPr id="4" name="Picture 3">
          <a:extLst>
            <a:ext uri="{FF2B5EF4-FFF2-40B4-BE49-F238E27FC236}">
              <a16:creationId xmlns:a16="http://schemas.microsoft.com/office/drawing/2014/main" id="{159F0DD7-5E90-42BD-A460-649FD75EF7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6272509" y="190500"/>
          <a:ext cx="5297805" cy="490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109237</xdr:colOff>
      <xdr:row>27</xdr:row>
      <xdr:rowOff>0</xdr:rowOff>
    </xdr:from>
    <xdr:to>
      <xdr:col>47</xdr:col>
      <xdr:colOff>528938</xdr:colOff>
      <xdr:row>52</xdr:row>
      <xdr:rowOff>146685</xdr:rowOff>
    </xdr:to>
    <xdr:pic>
      <xdr:nvPicPr>
        <xdr:cNvPr id="5" name="Picture 4">
          <a:extLst>
            <a:ext uri="{FF2B5EF4-FFF2-40B4-BE49-F238E27FC236}">
              <a16:creationId xmlns:a16="http://schemas.microsoft.com/office/drawing/2014/main" id="{65D707E9-E4B6-4D47-ADFC-7477B17D0E2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6273162" y="5143500"/>
          <a:ext cx="5296501" cy="490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120849</xdr:colOff>
      <xdr:row>53</xdr:row>
      <xdr:rowOff>0</xdr:rowOff>
    </xdr:from>
    <xdr:to>
      <xdr:col>37</xdr:col>
      <xdr:colOff>523041</xdr:colOff>
      <xdr:row>78</xdr:row>
      <xdr:rowOff>146685</xdr:rowOff>
    </xdr:to>
    <xdr:pic>
      <xdr:nvPicPr>
        <xdr:cNvPr id="6" name="Picture 5">
          <a:extLst>
            <a:ext uri="{FF2B5EF4-FFF2-40B4-BE49-F238E27FC236}">
              <a16:creationId xmlns:a16="http://schemas.microsoft.com/office/drawing/2014/main" id="{2FCF0A24-3AD8-41EB-BE1C-A6AECACBE1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10188774" y="10096500"/>
          <a:ext cx="5278992" cy="490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139065</xdr:colOff>
      <xdr:row>53</xdr:row>
      <xdr:rowOff>22861</xdr:rowOff>
    </xdr:from>
    <xdr:to>
      <xdr:col>47</xdr:col>
      <xdr:colOff>446938</xdr:colOff>
      <xdr:row>79</xdr:row>
      <xdr:rowOff>28856</xdr:rowOff>
    </xdr:to>
    <xdr:pic>
      <xdr:nvPicPr>
        <xdr:cNvPr id="7" name="Picture 6">
          <a:extLst>
            <a:ext uri="{FF2B5EF4-FFF2-40B4-BE49-F238E27FC236}">
              <a16:creationId xmlns:a16="http://schemas.microsoft.com/office/drawing/2014/main" id="{CCE4B54C-8999-47B6-AE86-7D837145EE01}"/>
            </a:ext>
          </a:extLst>
        </xdr:cNvPr>
        <xdr:cNvPicPr>
          <a:picLocks noChangeAspect="1"/>
        </xdr:cNvPicPr>
      </xdr:nvPicPr>
      <xdr:blipFill>
        <a:blip xmlns:r="http://schemas.openxmlformats.org/officeDocument/2006/relationships" r:embed="rId6"/>
        <a:stretch>
          <a:fillRect/>
        </a:stretch>
      </xdr:blipFill>
      <xdr:spPr>
        <a:xfrm>
          <a:off x="16302990" y="10119361"/>
          <a:ext cx="5184673" cy="4958995"/>
        </a:xfrm>
        <a:prstGeom prst="rect">
          <a:avLst/>
        </a:prstGeom>
      </xdr:spPr>
    </xdr:pic>
    <xdr:clientData/>
  </xdr:twoCellAnchor>
  <xdr:twoCellAnchor editAs="oneCell">
    <xdr:from>
      <xdr:col>29</xdr:col>
      <xdr:colOff>111153</xdr:colOff>
      <xdr:row>79</xdr:row>
      <xdr:rowOff>73196</xdr:rowOff>
    </xdr:from>
    <xdr:to>
      <xdr:col>37</xdr:col>
      <xdr:colOff>569595</xdr:colOff>
      <xdr:row>106</xdr:row>
      <xdr:rowOff>67874</xdr:rowOff>
    </xdr:to>
    <xdr:pic>
      <xdr:nvPicPr>
        <xdr:cNvPr id="8" name="Picture 7">
          <a:extLst>
            <a:ext uri="{FF2B5EF4-FFF2-40B4-BE49-F238E27FC236}">
              <a16:creationId xmlns:a16="http://schemas.microsoft.com/office/drawing/2014/main" id="{710230EA-87AA-44B5-882E-59F5868017EA}"/>
            </a:ext>
          </a:extLst>
        </xdr:cNvPr>
        <xdr:cNvPicPr>
          <a:picLocks noChangeAspect="1"/>
        </xdr:cNvPicPr>
      </xdr:nvPicPr>
      <xdr:blipFill>
        <a:blip xmlns:r="http://schemas.openxmlformats.org/officeDocument/2006/relationships" r:embed="rId7"/>
        <a:stretch>
          <a:fillRect/>
        </a:stretch>
      </xdr:blipFill>
      <xdr:spPr>
        <a:xfrm>
          <a:off x="10179078" y="15122696"/>
          <a:ext cx="5335242" cy="5138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Projects\Shasta\RTP2022\ShastaSIM2_0\SGA_Parcels_2020_2035_2040L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2020Alt1"/>
      <sheetName val="2020Alt3"/>
      <sheetName val="2035Alt1"/>
      <sheetName val="2035Alt3"/>
      <sheetName val="2040Alt1"/>
      <sheetName val="2040Alt3"/>
      <sheetName val="Sheet8"/>
      <sheetName val="Summary"/>
    </sheetNames>
    <sheetDataSet>
      <sheetData sheetId="0">
        <row r="2">
          <cell r="E2" t="str">
            <v>parcelid</v>
          </cell>
          <cell r="F2" t="str">
            <v>SGA</v>
          </cell>
        </row>
        <row r="3">
          <cell r="E3">
            <v>7</v>
          </cell>
          <cell r="F3" t="str">
            <v>Shasta Lake Downtown</v>
          </cell>
        </row>
        <row r="4">
          <cell r="E4">
            <v>48</v>
          </cell>
          <cell r="F4" t="str">
            <v>Shasta Lake Downtown</v>
          </cell>
        </row>
        <row r="5">
          <cell r="E5">
            <v>80</v>
          </cell>
          <cell r="F5" t="str">
            <v>Shasta Lake Downtown</v>
          </cell>
        </row>
        <row r="6">
          <cell r="E6">
            <v>94</v>
          </cell>
          <cell r="F6" t="str">
            <v>Shasta Lake Downtown</v>
          </cell>
        </row>
        <row r="7">
          <cell r="E7">
            <v>140</v>
          </cell>
          <cell r="F7" t="str">
            <v>Shasta Lake Downtown</v>
          </cell>
        </row>
        <row r="8">
          <cell r="E8">
            <v>143</v>
          </cell>
          <cell r="F8" t="str">
            <v>Shasta Lake Downtown</v>
          </cell>
        </row>
        <row r="9">
          <cell r="E9">
            <v>144</v>
          </cell>
          <cell r="F9" t="str">
            <v>Shasta Lake Downtown</v>
          </cell>
        </row>
        <row r="10">
          <cell r="E10">
            <v>152</v>
          </cell>
          <cell r="F10" t="str">
            <v>Shasta Lake Downtown</v>
          </cell>
        </row>
        <row r="11">
          <cell r="E11">
            <v>190</v>
          </cell>
          <cell r="F11" t="str">
            <v>Shasta Lake Downtown</v>
          </cell>
        </row>
        <row r="12">
          <cell r="E12">
            <v>191</v>
          </cell>
          <cell r="F12" t="str">
            <v>Shasta Lake Downtown</v>
          </cell>
        </row>
        <row r="13">
          <cell r="E13">
            <v>310</v>
          </cell>
          <cell r="F13" t="str">
            <v>Shasta Lake Downtown</v>
          </cell>
        </row>
        <row r="14">
          <cell r="E14">
            <v>338</v>
          </cell>
          <cell r="F14" t="str">
            <v>Shasta Lake Downtown</v>
          </cell>
        </row>
        <row r="15">
          <cell r="E15">
            <v>358</v>
          </cell>
          <cell r="F15" t="str">
            <v>Shasta Lake Downtown</v>
          </cell>
        </row>
        <row r="16">
          <cell r="E16">
            <v>361</v>
          </cell>
          <cell r="F16" t="str">
            <v>Shasta Lake Downtown</v>
          </cell>
        </row>
        <row r="17">
          <cell r="E17">
            <v>533</v>
          </cell>
          <cell r="F17" t="str">
            <v>Shasta Lake Downtown</v>
          </cell>
        </row>
        <row r="18">
          <cell r="E18">
            <v>565</v>
          </cell>
          <cell r="F18" t="str">
            <v>Shasta Lake Downtown</v>
          </cell>
        </row>
        <row r="19">
          <cell r="E19">
            <v>567</v>
          </cell>
          <cell r="F19" t="str">
            <v>Shasta Lake Downtown</v>
          </cell>
        </row>
        <row r="20">
          <cell r="E20">
            <v>571</v>
          </cell>
          <cell r="F20" t="str">
            <v>Shasta Lake Downtown</v>
          </cell>
        </row>
        <row r="21">
          <cell r="E21">
            <v>593</v>
          </cell>
          <cell r="F21" t="str">
            <v>Shasta Lake Downtown</v>
          </cell>
        </row>
        <row r="22">
          <cell r="E22">
            <v>608</v>
          </cell>
          <cell r="F22" t="str">
            <v>Shasta Lake Downtown</v>
          </cell>
        </row>
        <row r="23">
          <cell r="E23">
            <v>640</v>
          </cell>
          <cell r="F23" t="str">
            <v>Shasta Lake Downtown</v>
          </cell>
        </row>
        <row r="24">
          <cell r="E24">
            <v>646</v>
          </cell>
          <cell r="F24" t="str">
            <v>Shasta Lake Downtown</v>
          </cell>
        </row>
        <row r="25">
          <cell r="E25">
            <v>649</v>
          </cell>
          <cell r="F25" t="str">
            <v>Shasta Lake Downtown</v>
          </cell>
        </row>
        <row r="26">
          <cell r="E26">
            <v>650</v>
          </cell>
          <cell r="F26" t="str">
            <v>Shasta Lake Downtown</v>
          </cell>
        </row>
        <row r="27">
          <cell r="E27">
            <v>3107</v>
          </cell>
          <cell r="F27" t="str">
            <v>Shasta Lake Downtown</v>
          </cell>
        </row>
        <row r="28">
          <cell r="E28">
            <v>3267</v>
          </cell>
          <cell r="F28" t="str">
            <v>Shasta Lake Downtown</v>
          </cell>
        </row>
        <row r="29">
          <cell r="E29">
            <v>3284</v>
          </cell>
          <cell r="F29" t="str">
            <v>Shasta Lake Downtown</v>
          </cell>
        </row>
        <row r="30">
          <cell r="E30">
            <v>3389</v>
          </cell>
          <cell r="F30" t="str">
            <v>Shasta Lake Downtown</v>
          </cell>
        </row>
        <row r="31">
          <cell r="E31">
            <v>3395</v>
          </cell>
          <cell r="F31" t="str">
            <v>Shasta Lake Downtown</v>
          </cell>
        </row>
        <row r="32">
          <cell r="E32">
            <v>3396</v>
          </cell>
          <cell r="F32" t="str">
            <v>Shasta Lake Downtown</v>
          </cell>
        </row>
        <row r="33">
          <cell r="E33">
            <v>3408</v>
          </cell>
          <cell r="F33" t="str">
            <v>Shasta Lake Downtown</v>
          </cell>
        </row>
        <row r="34">
          <cell r="E34">
            <v>3411</v>
          </cell>
          <cell r="F34" t="str">
            <v>Shasta Lake Downtown</v>
          </cell>
        </row>
        <row r="35">
          <cell r="E35">
            <v>3415</v>
          </cell>
          <cell r="F35" t="str">
            <v>Shasta Lake Downtown</v>
          </cell>
        </row>
        <row r="36">
          <cell r="E36">
            <v>3416</v>
          </cell>
          <cell r="F36" t="str">
            <v>Shasta Lake Downtown</v>
          </cell>
        </row>
        <row r="37">
          <cell r="E37">
            <v>3695</v>
          </cell>
          <cell r="F37" t="str">
            <v>Shasta Lake Downtown</v>
          </cell>
        </row>
        <row r="38">
          <cell r="E38">
            <v>3722</v>
          </cell>
          <cell r="F38" t="str">
            <v>Shasta Lake Downtown</v>
          </cell>
        </row>
        <row r="39">
          <cell r="E39">
            <v>3825</v>
          </cell>
          <cell r="F39" t="str">
            <v>Shasta Lake Downtown</v>
          </cell>
        </row>
        <row r="40">
          <cell r="E40">
            <v>3841</v>
          </cell>
          <cell r="F40" t="str">
            <v>Shasta Lake Downtown</v>
          </cell>
        </row>
        <row r="41">
          <cell r="E41">
            <v>3843</v>
          </cell>
          <cell r="F41" t="str">
            <v>Shasta Lake Downtown</v>
          </cell>
        </row>
        <row r="42">
          <cell r="E42">
            <v>3851</v>
          </cell>
          <cell r="F42" t="str">
            <v>Shasta Lake Downtown</v>
          </cell>
        </row>
        <row r="43">
          <cell r="E43">
            <v>7310</v>
          </cell>
          <cell r="F43" t="str">
            <v>Fall River Mills McArth*</v>
          </cell>
        </row>
        <row r="44">
          <cell r="E44">
            <v>7325</v>
          </cell>
          <cell r="F44" t="str">
            <v>Fall River Mills McArth*</v>
          </cell>
        </row>
        <row r="45">
          <cell r="E45">
            <v>7372</v>
          </cell>
          <cell r="F45" t="str">
            <v>Fall River Mills McArth*</v>
          </cell>
        </row>
        <row r="46">
          <cell r="E46">
            <v>7377</v>
          </cell>
          <cell r="F46" t="str">
            <v>Fall River Mills McArth*</v>
          </cell>
        </row>
        <row r="47">
          <cell r="E47">
            <v>7379</v>
          </cell>
          <cell r="F47" t="str">
            <v>Fall River Mills McArth*</v>
          </cell>
        </row>
        <row r="48">
          <cell r="E48">
            <v>7382</v>
          </cell>
          <cell r="F48" t="str">
            <v>Fall River Mills McArth*</v>
          </cell>
        </row>
        <row r="49">
          <cell r="E49">
            <v>7628</v>
          </cell>
          <cell r="F49" t="str">
            <v>Fall River Mills McArth*</v>
          </cell>
        </row>
        <row r="50">
          <cell r="E50">
            <v>7971</v>
          </cell>
          <cell r="F50" t="str">
            <v>Fall River Mills McArth*</v>
          </cell>
        </row>
        <row r="51">
          <cell r="E51">
            <v>7976</v>
          </cell>
          <cell r="F51" t="str">
            <v>Fall River Mills McArth*</v>
          </cell>
        </row>
        <row r="52">
          <cell r="E52">
            <v>9558</v>
          </cell>
          <cell r="F52" t="str">
            <v>Fall River Mills McArth*</v>
          </cell>
        </row>
        <row r="53">
          <cell r="E53">
            <v>11533</v>
          </cell>
          <cell r="F53" t="str">
            <v>Burney</v>
          </cell>
        </row>
        <row r="54">
          <cell r="E54">
            <v>11546</v>
          </cell>
          <cell r="F54" t="str">
            <v>Burney</v>
          </cell>
        </row>
        <row r="55">
          <cell r="E55">
            <v>11595</v>
          </cell>
          <cell r="F55" t="str">
            <v>Burney</v>
          </cell>
        </row>
        <row r="56">
          <cell r="E56">
            <v>11601</v>
          </cell>
          <cell r="F56" t="str">
            <v>Burney</v>
          </cell>
        </row>
        <row r="57">
          <cell r="E57">
            <v>11602</v>
          </cell>
          <cell r="F57" t="str">
            <v>Burney</v>
          </cell>
        </row>
        <row r="58">
          <cell r="E58">
            <v>11604</v>
          </cell>
          <cell r="F58" t="str">
            <v>Burney</v>
          </cell>
        </row>
        <row r="59">
          <cell r="E59">
            <v>11609</v>
          </cell>
          <cell r="F59" t="str">
            <v>Burney</v>
          </cell>
        </row>
        <row r="60">
          <cell r="E60">
            <v>11618</v>
          </cell>
          <cell r="F60" t="str">
            <v>Burney</v>
          </cell>
        </row>
        <row r="61">
          <cell r="E61">
            <v>11662</v>
          </cell>
          <cell r="F61" t="str">
            <v>Burney</v>
          </cell>
        </row>
        <row r="62">
          <cell r="E62">
            <v>11677</v>
          </cell>
          <cell r="F62" t="str">
            <v>Burney</v>
          </cell>
        </row>
        <row r="63">
          <cell r="E63">
            <v>11750</v>
          </cell>
          <cell r="F63" t="str">
            <v>Burney</v>
          </cell>
        </row>
        <row r="64">
          <cell r="E64">
            <v>11870</v>
          </cell>
          <cell r="F64" t="str">
            <v>Burney</v>
          </cell>
        </row>
        <row r="65">
          <cell r="E65">
            <v>11877</v>
          </cell>
          <cell r="F65" t="str">
            <v>Burney</v>
          </cell>
        </row>
        <row r="66">
          <cell r="E66">
            <v>11886</v>
          </cell>
          <cell r="F66" t="str">
            <v>Burney</v>
          </cell>
        </row>
        <row r="67">
          <cell r="E67">
            <v>11898</v>
          </cell>
          <cell r="F67" t="str">
            <v>Burney</v>
          </cell>
        </row>
        <row r="68">
          <cell r="E68">
            <v>11900</v>
          </cell>
          <cell r="F68" t="str">
            <v>Burney</v>
          </cell>
        </row>
        <row r="69">
          <cell r="E69">
            <v>11910</v>
          </cell>
          <cell r="F69" t="str">
            <v>Burney</v>
          </cell>
        </row>
        <row r="70">
          <cell r="E70">
            <v>11940</v>
          </cell>
          <cell r="F70" t="str">
            <v>Burney</v>
          </cell>
        </row>
        <row r="71">
          <cell r="E71">
            <v>11941</v>
          </cell>
          <cell r="F71" t="str">
            <v>Burney</v>
          </cell>
        </row>
        <row r="72">
          <cell r="E72">
            <v>11942</v>
          </cell>
          <cell r="F72" t="str">
            <v>Burney</v>
          </cell>
        </row>
        <row r="73">
          <cell r="E73">
            <v>11960</v>
          </cell>
          <cell r="F73" t="str">
            <v>Burney</v>
          </cell>
        </row>
        <row r="74">
          <cell r="E74">
            <v>11983</v>
          </cell>
          <cell r="F74" t="str">
            <v>Burney</v>
          </cell>
        </row>
        <row r="75">
          <cell r="E75">
            <v>12023</v>
          </cell>
          <cell r="F75" t="str">
            <v>Burney</v>
          </cell>
        </row>
        <row r="76">
          <cell r="E76">
            <v>12079</v>
          </cell>
          <cell r="F76" t="str">
            <v>Burney</v>
          </cell>
        </row>
        <row r="77">
          <cell r="E77">
            <v>12085</v>
          </cell>
          <cell r="F77" t="str">
            <v>Burney</v>
          </cell>
        </row>
        <row r="78">
          <cell r="E78">
            <v>12104</v>
          </cell>
          <cell r="F78" t="str">
            <v>Burney</v>
          </cell>
        </row>
        <row r="79">
          <cell r="E79">
            <v>12113</v>
          </cell>
          <cell r="F79" t="str">
            <v>Burney</v>
          </cell>
        </row>
        <row r="80">
          <cell r="E80">
            <v>12119</v>
          </cell>
          <cell r="F80" t="str">
            <v>Burney</v>
          </cell>
        </row>
        <row r="81">
          <cell r="E81">
            <v>12121</v>
          </cell>
          <cell r="F81" t="str">
            <v>Burney</v>
          </cell>
        </row>
        <row r="82">
          <cell r="E82">
            <v>12124</v>
          </cell>
          <cell r="F82" t="str">
            <v>Burney</v>
          </cell>
        </row>
        <row r="83">
          <cell r="E83">
            <v>12125</v>
          </cell>
          <cell r="F83" t="str">
            <v>Burney</v>
          </cell>
        </row>
        <row r="84">
          <cell r="E84">
            <v>12126</v>
          </cell>
          <cell r="F84" t="str">
            <v>Burney</v>
          </cell>
        </row>
        <row r="85">
          <cell r="E85">
            <v>12127</v>
          </cell>
          <cell r="F85" t="str">
            <v>Burney</v>
          </cell>
        </row>
        <row r="86">
          <cell r="E86">
            <v>12147</v>
          </cell>
          <cell r="F86" t="str">
            <v>Burney</v>
          </cell>
        </row>
        <row r="87">
          <cell r="E87">
            <v>12149</v>
          </cell>
          <cell r="F87" t="str">
            <v>Burney</v>
          </cell>
        </row>
        <row r="88">
          <cell r="E88">
            <v>12176</v>
          </cell>
          <cell r="F88" t="str">
            <v>Burney</v>
          </cell>
        </row>
        <row r="89">
          <cell r="E89">
            <v>12183</v>
          </cell>
          <cell r="F89" t="str">
            <v>Burney</v>
          </cell>
        </row>
        <row r="90">
          <cell r="E90">
            <v>12199</v>
          </cell>
          <cell r="F90" t="str">
            <v>Burney</v>
          </cell>
        </row>
        <row r="91">
          <cell r="E91">
            <v>12200</v>
          </cell>
          <cell r="F91" t="str">
            <v>Burney</v>
          </cell>
        </row>
        <row r="92">
          <cell r="E92">
            <v>12201</v>
          </cell>
          <cell r="F92" t="str">
            <v>Burney</v>
          </cell>
        </row>
        <row r="93">
          <cell r="E93">
            <v>12336</v>
          </cell>
          <cell r="F93" t="str">
            <v>Burney</v>
          </cell>
        </row>
        <row r="94">
          <cell r="E94">
            <v>12429</v>
          </cell>
          <cell r="F94" t="str">
            <v>Burney</v>
          </cell>
        </row>
        <row r="95">
          <cell r="E95">
            <v>12439</v>
          </cell>
          <cell r="F95" t="str">
            <v>Burney</v>
          </cell>
        </row>
        <row r="96">
          <cell r="E96">
            <v>12473</v>
          </cell>
          <cell r="F96" t="str">
            <v>Burney</v>
          </cell>
        </row>
        <row r="97">
          <cell r="E97">
            <v>12486</v>
          </cell>
          <cell r="F97" t="str">
            <v>Burney</v>
          </cell>
        </row>
        <row r="98">
          <cell r="E98">
            <v>12493</v>
          </cell>
          <cell r="F98" t="str">
            <v>Burney</v>
          </cell>
        </row>
        <row r="99">
          <cell r="E99">
            <v>12508</v>
          </cell>
          <cell r="F99" t="str">
            <v>Burney</v>
          </cell>
        </row>
        <row r="100">
          <cell r="E100">
            <v>12515</v>
          </cell>
          <cell r="F100" t="str">
            <v>Burney</v>
          </cell>
        </row>
        <row r="101">
          <cell r="E101">
            <v>12536</v>
          </cell>
          <cell r="F101" t="str">
            <v>Burney</v>
          </cell>
        </row>
        <row r="102">
          <cell r="E102">
            <v>12561</v>
          </cell>
          <cell r="F102" t="str">
            <v>Burney</v>
          </cell>
        </row>
        <row r="103">
          <cell r="E103">
            <v>12567</v>
          </cell>
          <cell r="F103" t="str">
            <v>Burney</v>
          </cell>
        </row>
        <row r="104">
          <cell r="E104">
            <v>12651</v>
          </cell>
          <cell r="F104" t="str">
            <v>Burney</v>
          </cell>
        </row>
        <row r="105">
          <cell r="E105">
            <v>12808</v>
          </cell>
          <cell r="F105" t="str">
            <v>Burney</v>
          </cell>
        </row>
        <row r="106">
          <cell r="E106">
            <v>13031</v>
          </cell>
          <cell r="F106" t="str">
            <v>Burney</v>
          </cell>
        </row>
        <row r="107">
          <cell r="E107">
            <v>15252</v>
          </cell>
          <cell r="F107" t="str">
            <v>Fall River Mills McArth*</v>
          </cell>
        </row>
        <row r="108">
          <cell r="E108">
            <v>15256</v>
          </cell>
          <cell r="F108" t="str">
            <v>Fall River Mills McArth*</v>
          </cell>
        </row>
        <row r="109">
          <cell r="E109">
            <v>15258</v>
          </cell>
          <cell r="F109" t="str">
            <v>Fall River Mills McArth*</v>
          </cell>
        </row>
        <row r="110">
          <cell r="E110">
            <v>15293</v>
          </cell>
          <cell r="F110" t="str">
            <v>Fall River Mills McArth*</v>
          </cell>
        </row>
        <row r="111">
          <cell r="E111">
            <v>15297</v>
          </cell>
          <cell r="F111" t="str">
            <v>Fall River Mills McArth*</v>
          </cell>
        </row>
        <row r="112">
          <cell r="E112">
            <v>15314</v>
          </cell>
          <cell r="F112" t="str">
            <v>Fall River Mills McArth*</v>
          </cell>
        </row>
        <row r="113">
          <cell r="E113">
            <v>15369</v>
          </cell>
          <cell r="F113" t="str">
            <v>Fall River Mills McArth*</v>
          </cell>
        </row>
        <row r="114">
          <cell r="E114">
            <v>15416</v>
          </cell>
          <cell r="F114" t="str">
            <v>Fall River Mills McArth*</v>
          </cell>
        </row>
        <row r="115">
          <cell r="E115">
            <v>15435</v>
          </cell>
          <cell r="F115" t="str">
            <v>Fall River Mills McArth*</v>
          </cell>
        </row>
        <row r="116">
          <cell r="E116">
            <v>15448</v>
          </cell>
          <cell r="F116" t="str">
            <v>Fall River Mills McArth*</v>
          </cell>
        </row>
        <row r="117">
          <cell r="E117">
            <v>15455</v>
          </cell>
          <cell r="F117" t="str">
            <v>Fall River Mills McArth*</v>
          </cell>
        </row>
        <row r="118">
          <cell r="E118">
            <v>15456</v>
          </cell>
          <cell r="F118" t="str">
            <v>Fall River Mills McArth*</v>
          </cell>
        </row>
        <row r="119">
          <cell r="E119">
            <v>15466</v>
          </cell>
          <cell r="F119" t="str">
            <v>Fall River Mills McArth*</v>
          </cell>
        </row>
        <row r="120">
          <cell r="E120">
            <v>15481</v>
          </cell>
          <cell r="F120" t="str">
            <v>Fall River Mills McArth*</v>
          </cell>
        </row>
        <row r="121">
          <cell r="E121">
            <v>15488</v>
          </cell>
          <cell r="F121" t="str">
            <v>Fall River Mills McArth*</v>
          </cell>
        </row>
        <row r="122">
          <cell r="E122">
            <v>15495</v>
          </cell>
          <cell r="F122" t="str">
            <v>Fall River Mills McArth*</v>
          </cell>
        </row>
        <row r="123">
          <cell r="E123">
            <v>15508</v>
          </cell>
          <cell r="F123" t="str">
            <v>Fall River Mills McArth*</v>
          </cell>
        </row>
        <row r="124">
          <cell r="E124">
            <v>15537</v>
          </cell>
          <cell r="F124" t="str">
            <v>Fall River Mills McArth*</v>
          </cell>
        </row>
        <row r="125">
          <cell r="E125">
            <v>15559</v>
          </cell>
          <cell r="F125" t="str">
            <v>Fall River Mills McArth*</v>
          </cell>
        </row>
        <row r="126">
          <cell r="E126">
            <v>15560</v>
          </cell>
          <cell r="F126" t="str">
            <v>Fall River Mills McArth*</v>
          </cell>
        </row>
        <row r="127">
          <cell r="E127">
            <v>15571</v>
          </cell>
          <cell r="F127" t="str">
            <v>Fall River Mills McArth*</v>
          </cell>
        </row>
        <row r="128">
          <cell r="E128">
            <v>15600</v>
          </cell>
          <cell r="F128" t="str">
            <v>Fall River Mills McArth*</v>
          </cell>
        </row>
        <row r="129">
          <cell r="E129">
            <v>15638</v>
          </cell>
          <cell r="F129" t="str">
            <v>Fall River Mills McArth*</v>
          </cell>
        </row>
        <row r="130">
          <cell r="E130">
            <v>19875</v>
          </cell>
          <cell r="F130" t="str">
            <v>Redding Downtown</v>
          </cell>
        </row>
        <row r="131">
          <cell r="E131">
            <v>19876</v>
          </cell>
          <cell r="F131" t="str">
            <v>Redding Downtown</v>
          </cell>
        </row>
        <row r="132">
          <cell r="E132">
            <v>19877</v>
          </cell>
          <cell r="F132" t="str">
            <v>Redding Downtown</v>
          </cell>
        </row>
        <row r="133">
          <cell r="E133">
            <v>19878</v>
          </cell>
          <cell r="F133" t="str">
            <v>Redding Downtown</v>
          </cell>
        </row>
        <row r="134">
          <cell r="E134">
            <v>19879</v>
          </cell>
          <cell r="F134" t="str">
            <v>Redding Downtown</v>
          </cell>
        </row>
        <row r="135">
          <cell r="E135">
            <v>19880</v>
          </cell>
          <cell r="F135" t="str">
            <v>Redding Downtown</v>
          </cell>
        </row>
        <row r="136">
          <cell r="E136">
            <v>19881</v>
          </cell>
          <cell r="F136" t="str">
            <v>Redding Downtown</v>
          </cell>
        </row>
        <row r="137">
          <cell r="E137">
            <v>19882</v>
          </cell>
          <cell r="F137" t="str">
            <v>Redding Downtown</v>
          </cell>
        </row>
        <row r="138">
          <cell r="E138">
            <v>19883</v>
          </cell>
          <cell r="F138" t="str">
            <v>Redding Downtown</v>
          </cell>
        </row>
        <row r="139">
          <cell r="E139">
            <v>19884</v>
          </cell>
          <cell r="F139" t="str">
            <v>Redding Downtown</v>
          </cell>
        </row>
        <row r="140">
          <cell r="E140">
            <v>19885</v>
          </cell>
          <cell r="F140" t="str">
            <v>Redding Downtown</v>
          </cell>
        </row>
        <row r="141">
          <cell r="E141">
            <v>19887</v>
          </cell>
          <cell r="F141" t="str">
            <v>Redding Downtown</v>
          </cell>
        </row>
        <row r="142">
          <cell r="E142">
            <v>19890</v>
          </cell>
          <cell r="F142" t="str">
            <v>Redding Downtown</v>
          </cell>
        </row>
        <row r="143">
          <cell r="E143">
            <v>19896</v>
          </cell>
          <cell r="F143" t="str">
            <v>Redding Downtown</v>
          </cell>
        </row>
        <row r="144">
          <cell r="E144">
            <v>19897</v>
          </cell>
          <cell r="F144" t="str">
            <v>Redding Downtown</v>
          </cell>
        </row>
        <row r="145">
          <cell r="E145">
            <v>19901</v>
          </cell>
          <cell r="F145" t="str">
            <v>Redding Downtown</v>
          </cell>
        </row>
        <row r="146">
          <cell r="E146">
            <v>19903</v>
          </cell>
          <cell r="F146" t="str">
            <v>Redding Downtown</v>
          </cell>
        </row>
        <row r="147">
          <cell r="E147">
            <v>19909</v>
          </cell>
          <cell r="F147" t="str">
            <v>Redding Downtown</v>
          </cell>
        </row>
        <row r="148">
          <cell r="E148">
            <v>19910</v>
          </cell>
          <cell r="F148" t="str">
            <v>Redding Downtown</v>
          </cell>
        </row>
        <row r="149">
          <cell r="E149">
            <v>19911</v>
          </cell>
          <cell r="F149" t="str">
            <v>Redding Downtown</v>
          </cell>
        </row>
        <row r="150">
          <cell r="E150">
            <v>19912</v>
          </cell>
          <cell r="F150" t="str">
            <v>Redding Downtown</v>
          </cell>
        </row>
        <row r="151">
          <cell r="E151">
            <v>19913</v>
          </cell>
          <cell r="F151" t="str">
            <v>Redding Downtown</v>
          </cell>
        </row>
        <row r="152">
          <cell r="E152">
            <v>19923</v>
          </cell>
          <cell r="F152" t="str">
            <v>Redding Downtown</v>
          </cell>
        </row>
        <row r="153">
          <cell r="E153">
            <v>21040</v>
          </cell>
          <cell r="F153" t="str">
            <v>Redding Downtown</v>
          </cell>
        </row>
        <row r="154">
          <cell r="E154">
            <v>21048</v>
          </cell>
          <cell r="F154" t="str">
            <v>Redding Downtown</v>
          </cell>
        </row>
        <row r="155">
          <cell r="E155">
            <v>30522</v>
          </cell>
          <cell r="F155" t="str">
            <v>Palo Cedro</v>
          </cell>
        </row>
        <row r="156">
          <cell r="E156">
            <v>30529</v>
          </cell>
          <cell r="F156" t="str">
            <v>Palo Cedro</v>
          </cell>
        </row>
        <row r="157">
          <cell r="E157">
            <v>30540</v>
          </cell>
          <cell r="F157" t="str">
            <v>Palo Cedro</v>
          </cell>
        </row>
        <row r="158">
          <cell r="E158">
            <v>30551</v>
          </cell>
          <cell r="F158" t="str">
            <v>Palo Cedro</v>
          </cell>
        </row>
        <row r="159">
          <cell r="E159">
            <v>30566</v>
          </cell>
          <cell r="F159" t="str">
            <v>Palo Cedro</v>
          </cell>
        </row>
        <row r="160">
          <cell r="E160">
            <v>30568</v>
          </cell>
          <cell r="F160" t="str">
            <v>Palo Cedro</v>
          </cell>
        </row>
        <row r="161">
          <cell r="E161">
            <v>30593</v>
          </cell>
          <cell r="F161" t="str">
            <v>Palo Cedro</v>
          </cell>
        </row>
        <row r="162">
          <cell r="E162">
            <v>30594</v>
          </cell>
          <cell r="F162" t="str">
            <v>Palo Cedro</v>
          </cell>
        </row>
        <row r="163">
          <cell r="E163">
            <v>30622</v>
          </cell>
          <cell r="F163" t="str">
            <v>Palo Cedro</v>
          </cell>
        </row>
        <row r="164">
          <cell r="E164">
            <v>30628</v>
          </cell>
          <cell r="F164" t="str">
            <v>Palo Cedro</v>
          </cell>
        </row>
        <row r="165">
          <cell r="E165">
            <v>30638</v>
          </cell>
          <cell r="F165" t="str">
            <v>Palo Cedro</v>
          </cell>
        </row>
        <row r="166">
          <cell r="E166">
            <v>30640</v>
          </cell>
          <cell r="F166" t="str">
            <v>Palo Cedro</v>
          </cell>
        </row>
        <row r="167">
          <cell r="E167">
            <v>30651</v>
          </cell>
          <cell r="F167" t="str">
            <v>Palo Cedro</v>
          </cell>
        </row>
        <row r="168">
          <cell r="E168">
            <v>30652</v>
          </cell>
          <cell r="F168" t="str">
            <v>Palo Cedro</v>
          </cell>
        </row>
        <row r="169">
          <cell r="E169">
            <v>30829</v>
          </cell>
          <cell r="F169" t="str">
            <v>Palo Cedro</v>
          </cell>
        </row>
        <row r="170">
          <cell r="E170">
            <v>30952</v>
          </cell>
          <cell r="F170" t="str">
            <v>Palo Cedro</v>
          </cell>
        </row>
        <row r="171">
          <cell r="E171">
            <v>30954</v>
          </cell>
          <cell r="F171" t="str">
            <v>Palo Cedro</v>
          </cell>
        </row>
        <row r="172">
          <cell r="E172">
            <v>30959</v>
          </cell>
          <cell r="F172" t="str">
            <v>Palo Cedro</v>
          </cell>
        </row>
        <row r="173">
          <cell r="E173">
            <v>30960</v>
          </cell>
          <cell r="F173" t="str">
            <v>Palo Cedro</v>
          </cell>
        </row>
        <row r="174">
          <cell r="E174">
            <v>30968</v>
          </cell>
          <cell r="F174" t="str">
            <v>Palo Cedro</v>
          </cell>
        </row>
        <row r="175">
          <cell r="E175">
            <v>30969</v>
          </cell>
          <cell r="F175" t="str">
            <v>Palo Cedro</v>
          </cell>
        </row>
        <row r="176">
          <cell r="E176">
            <v>31139</v>
          </cell>
          <cell r="F176" t="str">
            <v>Palo Cedro</v>
          </cell>
        </row>
        <row r="177">
          <cell r="E177">
            <v>31140</v>
          </cell>
          <cell r="F177" t="str">
            <v>Palo Cedro</v>
          </cell>
        </row>
        <row r="178">
          <cell r="E178">
            <v>48305</v>
          </cell>
          <cell r="F178" t="str">
            <v>Anderson</v>
          </cell>
        </row>
        <row r="179">
          <cell r="E179">
            <v>48555</v>
          </cell>
          <cell r="F179" t="str">
            <v>Cottonwood</v>
          </cell>
        </row>
        <row r="180">
          <cell r="E180">
            <v>48557</v>
          </cell>
          <cell r="F180" t="str">
            <v>Cottonwood</v>
          </cell>
        </row>
        <row r="181">
          <cell r="E181">
            <v>48563</v>
          </cell>
          <cell r="F181" t="str">
            <v>Cottonwood</v>
          </cell>
        </row>
        <row r="182">
          <cell r="E182">
            <v>48837</v>
          </cell>
          <cell r="F182" t="str">
            <v>Cottonwood</v>
          </cell>
        </row>
        <row r="183">
          <cell r="E183">
            <v>48925</v>
          </cell>
          <cell r="F183" t="str">
            <v>Cottonwood</v>
          </cell>
        </row>
        <row r="184">
          <cell r="E184">
            <v>48944</v>
          </cell>
          <cell r="F184" t="str">
            <v>Cottonwood</v>
          </cell>
        </row>
        <row r="185">
          <cell r="E185">
            <v>48995</v>
          </cell>
          <cell r="F185" t="str">
            <v>Cottonwood</v>
          </cell>
        </row>
        <row r="186">
          <cell r="E186">
            <v>49032</v>
          </cell>
          <cell r="F186" t="str">
            <v>Cottonwood</v>
          </cell>
        </row>
        <row r="187">
          <cell r="E187">
            <v>49680</v>
          </cell>
          <cell r="F187" t="str">
            <v>Cottonwood</v>
          </cell>
        </row>
        <row r="188">
          <cell r="E188">
            <v>49682</v>
          </cell>
          <cell r="F188" t="str">
            <v>Cottonwood</v>
          </cell>
        </row>
        <row r="189">
          <cell r="E189">
            <v>49708</v>
          </cell>
          <cell r="F189" t="str">
            <v>Cottonwood</v>
          </cell>
        </row>
        <row r="190">
          <cell r="E190">
            <v>49851</v>
          </cell>
          <cell r="F190" t="str">
            <v>Cottonwood</v>
          </cell>
        </row>
        <row r="191">
          <cell r="E191">
            <v>49861</v>
          </cell>
          <cell r="F191" t="str">
            <v>Cottonwood</v>
          </cell>
        </row>
        <row r="192">
          <cell r="E192">
            <v>49867</v>
          </cell>
          <cell r="F192" t="str">
            <v>Cottonwood</v>
          </cell>
        </row>
        <row r="193">
          <cell r="E193">
            <v>49870</v>
          </cell>
          <cell r="F193" t="str">
            <v>Cottonwood</v>
          </cell>
        </row>
        <row r="194">
          <cell r="E194">
            <v>49930</v>
          </cell>
          <cell r="F194" t="str">
            <v>Cottonwood</v>
          </cell>
        </row>
        <row r="195">
          <cell r="E195">
            <v>49939</v>
          </cell>
          <cell r="F195" t="str">
            <v>Cottonwood</v>
          </cell>
        </row>
        <row r="196">
          <cell r="E196">
            <v>49950</v>
          </cell>
          <cell r="F196" t="str">
            <v>Cottonwood</v>
          </cell>
        </row>
        <row r="197">
          <cell r="E197">
            <v>49977</v>
          </cell>
          <cell r="F197" t="str">
            <v>Cottonwood</v>
          </cell>
        </row>
        <row r="198">
          <cell r="E198">
            <v>50089</v>
          </cell>
          <cell r="F198" t="str">
            <v>Cottonwood</v>
          </cell>
        </row>
        <row r="199">
          <cell r="E199">
            <v>50117</v>
          </cell>
          <cell r="F199" t="str">
            <v>Cottonwood</v>
          </cell>
        </row>
        <row r="200">
          <cell r="E200">
            <v>50122</v>
          </cell>
          <cell r="F200" t="str">
            <v>Cottonwood</v>
          </cell>
        </row>
        <row r="201">
          <cell r="E201">
            <v>50127</v>
          </cell>
          <cell r="F201" t="str">
            <v>Cottonwood</v>
          </cell>
        </row>
        <row r="202">
          <cell r="E202">
            <v>50143</v>
          </cell>
          <cell r="F202" t="str">
            <v>Cottonwood</v>
          </cell>
        </row>
        <row r="203">
          <cell r="E203">
            <v>50149</v>
          </cell>
          <cell r="F203" t="str">
            <v>Cottonwood</v>
          </cell>
        </row>
        <row r="204">
          <cell r="E204">
            <v>50152</v>
          </cell>
          <cell r="F204" t="str">
            <v>Cottonwood</v>
          </cell>
        </row>
        <row r="205">
          <cell r="E205">
            <v>50228</v>
          </cell>
          <cell r="F205" t="str">
            <v>Cottonwood</v>
          </cell>
        </row>
        <row r="206">
          <cell r="E206">
            <v>50232</v>
          </cell>
          <cell r="F206" t="str">
            <v>Cottonwood</v>
          </cell>
        </row>
        <row r="207">
          <cell r="E207">
            <v>50235</v>
          </cell>
          <cell r="F207" t="str">
            <v>Cottonwood</v>
          </cell>
        </row>
        <row r="208">
          <cell r="E208">
            <v>50240</v>
          </cell>
          <cell r="F208" t="str">
            <v>Cottonwood</v>
          </cell>
        </row>
        <row r="209">
          <cell r="E209">
            <v>50242</v>
          </cell>
          <cell r="F209" t="str">
            <v>Cottonwood</v>
          </cell>
        </row>
        <row r="210">
          <cell r="E210">
            <v>50295</v>
          </cell>
          <cell r="F210" t="str">
            <v>Cottonwood</v>
          </cell>
        </row>
        <row r="211">
          <cell r="E211">
            <v>50316</v>
          </cell>
          <cell r="F211" t="str">
            <v>Cottonwood</v>
          </cell>
        </row>
        <row r="212">
          <cell r="E212">
            <v>50318</v>
          </cell>
          <cell r="F212" t="str">
            <v>Cottonwood</v>
          </cell>
        </row>
        <row r="213">
          <cell r="E213">
            <v>50474</v>
          </cell>
          <cell r="F213" t="str">
            <v>Cottonwood</v>
          </cell>
        </row>
        <row r="214">
          <cell r="E214">
            <v>51127</v>
          </cell>
          <cell r="F214" t="str">
            <v>Cottonwood</v>
          </cell>
        </row>
        <row r="215">
          <cell r="E215">
            <v>56290</v>
          </cell>
          <cell r="F215" t="str">
            <v>Redding Downtown</v>
          </cell>
        </row>
        <row r="216">
          <cell r="E216">
            <v>56291</v>
          </cell>
          <cell r="F216" t="str">
            <v>Redding Downtown</v>
          </cell>
        </row>
        <row r="217">
          <cell r="E217">
            <v>56293</v>
          </cell>
          <cell r="F217" t="str">
            <v>Redding Downtown</v>
          </cell>
        </row>
        <row r="218">
          <cell r="E218">
            <v>56294</v>
          </cell>
          <cell r="F218" t="str">
            <v>Redding Downtown</v>
          </cell>
        </row>
        <row r="219">
          <cell r="E219">
            <v>56295</v>
          </cell>
          <cell r="F219" t="str">
            <v>Redding Downtown</v>
          </cell>
        </row>
        <row r="220">
          <cell r="E220">
            <v>56296</v>
          </cell>
          <cell r="F220" t="str">
            <v>Redding Downtown</v>
          </cell>
        </row>
        <row r="221">
          <cell r="E221">
            <v>56297</v>
          </cell>
          <cell r="F221" t="str">
            <v>Redding Downtown</v>
          </cell>
        </row>
        <row r="222">
          <cell r="E222">
            <v>56302</v>
          </cell>
          <cell r="F222" t="str">
            <v>Redding Downtown</v>
          </cell>
        </row>
        <row r="223">
          <cell r="E223">
            <v>56307</v>
          </cell>
          <cell r="F223" t="str">
            <v>Redding Downtown</v>
          </cell>
        </row>
        <row r="224">
          <cell r="E224">
            <v>56308</v>
          </cell>
          <cell r="F224" t="str">
            <v>Redding Downtown</v>
          </cell>
        </row>
        <row r="225">
          <cell r="E225">
            <v>56320</v>
          </cell>
          <cell r="F225" t="str">
            <v>Redding Downtown</v>
          </cell>
        </row>
        <row r="226">
          <cell r="E226">
            <v>56321</v>
          </cell>
          <cell r="F226" t="str">
            <v>Redding Downtown</v>
          </cell>
        </row>
        <row r="227">
          <cell r="E227">
            <v>56324</v>
          </cell>
          <cell r="F227" t="str">
            <v>Redding Downtown</v>
          </cell>
        </row>
        <row r="228">
          <cell r="E228">
            <v>56325</v>
          </cell>
          <cell r="F228" t="str">
            <v>Redding Downtown</v>
          </cell>
        </row>
        <row r="229">
          <cell r="E229">
            <v>56327</v>
          </cell>
          <cell r="F229" t="str">
            <v>Redding Downtown</v>
          </cell>
        </row>
        <row r="230">
          <cell r="E230">
            <v>56328</v>
          </cell>
          <cell r="F230" t="str">
            <v>Redding Downtown</v>
          </cell>
        </row>
        <row r="231">
          <cell r="E231">
            <v>56329</v>
          </cell>
          <cell r="F231" t="str">
            <v>Redding Downtown</v>
          </cell>
        </row>
        <row r="232">
          <cell r="E232">
            <v>56331</v>
          </cell>
          <cell r="F232" t="str">
            <v>Redding Downtown</v>
          </cell>
        </row>
        <row r="233">
          <cell r="E233">
            <v>56332</v>
          </cell>
          <cell r="F233" t="str">
            <v>Redding Downtown</v>
          </cell>
        </row>
        <row r="234">
          <cell r="E234">
            <v>56334</v>
          </cell>
          <cell r="F234" t="str">
            <v>Redding Downtown</v>
          </cell>
        </row>
        <row r="235">
          <cell r="E235">
            <v>56335</v>
          </cell>
          <cell r="F235" t="str">
            <v>Redding Downtown</v>
          </cell>
        </row>
        <row r="236">
          <cell r="E236">
            <v>56336</v>
          </cell>
          <cell r="F236" t="str">
            <v>Redding Downtown</v>
          </cell>
        </row>
        <row r="237">
          <cell r="E237">
            <v>56338</v>
          </cell>
          <cell r="F237" t="str">
            <v>Redding Downtown</v>
          </cell>
        </row>
        <row r="238">
          <cell r="E238">
            <v>56339</v>
          </cell>
          <cell r="F238" t="str">
            <v>Redding Downtown</v>
          </cell>
        </row>
        <row r="239">
          <cell r="E239">
            <v>56341</v>
          </cell>
          <cell r="F239" t="str">
            <v>Redding Downtown</v>
          </cell>
        </row>
        <row r="240">
          <cell r="E240">
            <v>56342</v>
          </cell>
          <cell r="F240" t="str">
            <v>Redding Downtown</v>
          </cell>
        </row>
        <row r="241">
          <cell r="E241">
            <v>56343</v>
          </cell>
          <cell r="F241" t="str">
            <v>Redding Downtown</v>
          </cell>
        </row>
        <row r="242">
          <cell r="E242">
            <v>56344</v>
          </cell>
          <cell r="F242" t="str">
            <v>Redding Downtown</v>
          </cell>
        </row>
        <row r="243">
          <cell r="E243">
            <v>56348</v>
          </cell>
          <cell r="F243" t="str">
            <v>Redding Downtown</v>
          </cell>
        </row>
        <row r="244">
          <cell r="E244">
            <v>56351</v>
          </cell>
          <cell r="F244" t="str">
            <v>Redding Downtown</v>
          </cell>
        </row>
        <row r="245">
          <cell r="E245">
            <v>56352</v>
          </cell>
          <cell r="F245" t="str">
            <v>Redding Downtown</v>
          </cell>
        </row>
        <row r="246">
          <cell r="E246">
            <v>56353</v>
          </cell>
          <cell r="F246" t="str">
            <v>Redding Downtown</v>
          </cell>
        </row>
        <row r="247">
          <cell r="E247">
            <v>56354</v>
          </cell>
          <cell r="F247" t="str">
            <v>Redding Downtown</v>
          </cell>
        </row>
        <row r="248">
          <cell r="E248">
            <v>56355</v>
          </cell>
          <cell r="F248" t="str">
            <v>Redding Downtown</v>
          </cell>
        </row>
        <row r="249">
          <cell r="E249">
            <v>56357</v>
          </cell>
          <cell r="F249" t="str">
            <v>Redding Downtown</v>
          </cell>
        </row>
        <row r="250">
          <cell r="E250">
            <v>56358</v>
          </cell>
          <cell r="F250" t="str">
            <v>Redding Downtown</v>
          </cell>
        </row>
        <row r="251">
          <cell r="E251">
            <v>56361</v>
          </cell>
          <cell r="F251" t="str">
            <v>Redding Downtown</v>
          </cell>
        </row>
        <row r="252">
          <cell r="E252">
            <v>56365</v>
          </cell>
          <cell r="F252" t="str">
            <v>Redding Downtown</v>
          </cell>
        </row>
        <row r="253">
          <cell r="E253">
            <v>56368</v>
          </cell>
          <cell r="F253" t="str">
            <v>Redding Downtown</v>
          </cell>
        </row>
        <row r="254">
          <cell r="E254">
            <v>56370</v>
          </cell>
          <cell r="F254" t="str">
            <v>Redding Downtown</v>
          </cell>
        </row>
        <row r="255">
          <cell r="E255">
            <v>56371</v>
          </cell>
          <cell r="F255" t="str">
            <v>Redding Downtown</v>
          </cell>
        </row>
        <row r="256">
          <cell r="E256">
            <v>56375</v>
          </cell>
          <cell r="F256" t="str">
            <v>Redding Downtown</v>
          </cell>
        </row>
        <row r="257">
          <cell r="E257">
            <v>56377</v>
          </cell>
          <cell r="F257" t="str">
            <v>Redding Downtown</v>
          </cell>
        </row>
        <row r="258">
          <cell r="E258">
            <v>56384</v>
          </cell>
          <cell r="F258" t="str">
            <v>Redding Downtown</v>
          </cell>
        </row>
        <row r="259">
          <cell r="E259">
            <v>56385</v>
          </cell>
          <cell r="F259" t="str">
            <v>Redding Downtown</v>
          </cell>
        </row>
        <row r="260">
          <cell r="E260">
            <v>56389</v>
          </cell>
          <cell r="F260" t="str">
            <v>Redding Downtown</v>
          </cell>
        </row>
        <row r="261">
          <cell r="E261">
            <v>56392</v>
          </cell>
          <cell r="F261" t="str">
            <v>Redding Downtown</v>
          </cell>
        </row>
        <row r="262">
          <cell r="E262">
            <v>56395</v>
          </cell>
          <cell r="F262" t="str">
            <v>Redding Downtown</v>
          </cell>
        </row>
        <row r="263">
          <cell r="E263">
            <v>56396</v>
          </cell>
          <cell r="F263" t="str">
            <v>Redding Downtown</v>
          </cell>
        </row>
        <row r="264">
          <cell r="E264">
            <v>56397</v>
          </cell>
          <cell r="F264" t="str">
            <v>Redding Downtown</v>
          </cell>
        </row>
        <row r="265">
          <cell r="E265">
            <v>56398</v>
          </cell>
          <cell r="F265" t="str">
            <v>Redding Downtown</v>
          </cell>
        </row>
        <row r="266">
          <cell r="E266">
            <v>56399</v>
          </cell>
          <cell r="F266" t="str">
            <v>Redding Downtown</v>
          </cell>
        </row>
        <row r="267">
          <cell r="E267">
            <v>56400</v>
          </cell>
          <cell r="F267" t="str">
            <v>Redding Downtown</v>
          </cell>
        </row>
        <row r="268">
          <cell r="E268">
            <v>56401</v>
          </cell>
          <cell r="F268" t="str">
            <v>Redding Downtown</v>
          </cell>
        </row>
        <row r="269">
          <cell r="E269">
            <v>56402</v>
          </cell>
          <cell r="F269" t="str">
            <v>Redding Downtown</v>
          </cell>
        </row>
        <row r="270">
          <cell r="E270">
            <v>56407</v>
          </cell>
          <cell r="F270" t="str">
            <v>Redding Downtown</v>
          </cell>
        </row>
        <row r="271">
          <cell r="E271">
            <v>56408</v>
          </cell>
          <cell r="F271" t="str">
            <v>Redding Downtown</v>
          </cell>
        </row>
        <row r="272">
          <cell r="E272">
            <v>56409</v>
          </cell>
          <cell r="F272" t="str">
            <v>Redding Downtown</v>
          </cell>
        </row>
        <row r="273">
          <cell r="E273">
            <v>56412</v>
          </cell>
          <cell r="F273" t="str">
            <v>Redding Downtown</v>
          </cell>
        </row>
        <row r="274">
          <cell r="E274">
            <v>56413</v>
          </cell>
          <cell r="F274" t="str">
            <v>Redding Downtown</v>
          </cell>
        </row>
        <row r="275">
          <cell r="E275">
            <v>56415</v>
          </cell>
          <cell r="F275" t="str">
            <v>Redding Downtown</v>
          </cell>
        </row>
        <row r="276">
          <cell r="E276">
            <v>56420</v>
          </cell>
          <cell r="F276" t="str">
            <v>Redding Downtown</v>
          </cell>
        </row>
        <row r="277">
          <cell r="E277">
            <v>56421</v>
          </cell>
          <cell r="F277" t="str">
            <v>Redding Downtown</v>
          </cell>
        </row>
        <row r="278">
          <cell r="E278">
            <v>56427</v>
          </cell>
          <cell r="F278" t="str">
            <v>Redding Downtown</v>
          </cell>
        </row>
        <row r="279">
          <cell r="E279">
            <v>56429</v>
          </cell>
          <cell r="F279" t="str">
            <v>Redding Downtown</v>
          </cell>
        </row>
        <row r="280">
          <cell r="E280">
            <v>56434</v>
          </cell>
          <cell r="F280" t="str">
            <v>Redding Downtown</v>
          </cell>
        </row>
        <row r="281">
          <cell r="E281">
            <v>56435</v>
          </cell>
          <cell r="F281" t="str">
            <v>Redding Downtown</v>
          </cell>
        </row>
        <row r="282">
          <cell r="E282">
            <v>56436</v>
          </cell>
          <cell r="F282" t="str">
            <v>Redding Downtown</v>
          </cell>
        </row>
        <row r="283">
          <cell r="E283">
            <v>56444</v>
          </cell>
          <cell r="F283" t="str">
            <v>Redding Downtown</v>
          </cell>
        </row>
        <row r="284">
          <cell r="E284">
            <v>56445</v>
          </cell>
          <cell r="F284" t="str">
            <v>Redding Downtown</v>
          </cell>
        </row>
        <row r="285">
          <cell r="E285">
            <v>56450</v>
          </cell>
          <cell r="F285" t="str">
            <v>Redding Downtown</v>
          </cell>
        </row>
        <row r="286">
          <cell r="E286">
            <v>56451</v>
          </cell>
          <cell r="F286" t="str">
            <v>Redding Downtown</v>
          </cell>
        </row>
        <row r="287">
          <cell r="E287">
            <v>56454</v>
          </cell>
          <cell r="F287" t="str">
            <v>Redding Downtown</v>
          </cell>
        </row>
        <row r="288">
          <cell r="E288">
            <v>56457</v>
          </cell>
          <cell r="F288" t="str">
            <v>Redding Downtown</v>
          </cell>
        </row>
        <row r="289">
          <cell r="E289">
            <v>56464</v>
          </cell>
          <cell r="F289" t="str">
            <v>Redding Downtown</v>
          </cell>
        </row>
        <row r="290">
          <cell r="E290">
            <v>56469</v>
          </cell>
          <cell r="F290" t="str">
            <v>Redding Downtown</v>
          </cell>
        </row>
        <row r="291">
          <cell r="E291">
            <v>56474</v>
          </cell>
          <cell r="F291" t="str">
            <v>Redding Downtown</v>
          </cell>
        </row>
        <row r="292">
          <cell r="E292">
            <v>56484</v>
          </cell>
          <cell r="F292" t="str">
            <v>Redding Downtown</v>
          </cell>
        </row>
        <row r="293">
          <cell r="E293">
            <v>56489</v>
          </cell>
          <cell r="F293" t="str">
            <v>Redding Downtown</v>
          </cell>
        </row>
        <row r="294">
          <cell r="E294">
            <v>56501</v>
          </cell>
          <cell r="F294" t="str">
            <v>Redding Downtown</v>
          </cell>
        </row>
        <row r="295">
          <cell r="E295">
            <v>56505</v>
          </cell>
          <cell r="F295" t="str">
            <v>Redding Downtown</v>
          </cell>
        </row>
        <row r="296">
          <cell r="E296">
            <v>56517</v>
          </cell>
          <cell r="F296" t="str">
            <v>Redding Downtown</v>
          </cell>
        </row>
        <row r="297">
          <cell r="E297">
            <v>56521</v>
          </cell>
          <cell r="F297" t="str">
            <v>Redding Downtown</v>
          </cell>
        </row>
        <row r="298">
          <cell r="E298">
            <v>56528</v>
          </cell>
          <cell r="F298" t="str">
            <v>Redding Downtown</v>
          </cell>
        </row>
        <row r="299">
          <cell r="E299">
            <v>56529</v>
          </cell>
          <cell r="F299" t="str">
            <v>Redding Downtown</v>
          </cell>
        </row>
        <row r="300">
          <cell r="E300">
            <v>56531</v>
          </cell>
          <cell r="F300" t="str">
            <v>Redding Downtown</v>
          </cell>
        </row>
        <row r="301">
          <cell r="E301">
            <v>56533</v>
          </cell>
          <cell r="F301" t="str">
            <v>Redding Downtown</v>
          </cell>
        </row>
        <row r="302">
          <cell r="E302">
            <v>56534</v>
          </cell>
          <cell r="F302" t="str">
            <v>Redding Downtown</v>
          </cell>
        </row>
        <row r="303">
          <cell r="E303">
            <v>56535</v>
          </cell>
          <cell r="F303" t="str">
            <v>Redding Downtown</v>
          </cell>
        </row>
        <row r="304">
          <cell r="E304">
            <v>56536</v>
          </cell>
          <cell r="F304" t="str">
            <v>Redding Downtown</v>
          </cell>
        </row>
        <row r="305">
          <cell r="E305">
            <v>56537</v>
          </cell>
          <cell r="F305" t="str">
            <v>Redding Downtown</v>
          </cell>
        </row>
        <row r="306">
          <cell r="E306">
            <v>56542</v>
          </cell>
          <cell r="F306" t="str">
            <v>Redding Downtown</v>
          </cell>
        </row>
        <row r="307">
          <cell r="E307">
            <v>56545</v>
          </cell>
          <cell r="F307" t="str">
            <v>Redding Downtown</v>
          </cell>
        </row>
        <row r="308">
          <cell r="E308">
            <v>56548</v>
          </cell>
          <cell r="F308" t="str">
            <v>Redding Downtown</v>
          </cell>
        </row>
        <row r="309">
          <cell r="E309">
            <v>56551</v>
          </cell>
          <cell r="F309" t="str">
            <v>Redding Downtown</v>
          </cell>
        </row>
        <row r="310">
          <cell r="E310">
            <v>56553</v>
          </cell>
          <cell r="F310" t="str">
            <v>Redding Downtown</v>
          </cell>
        </row>
        <row r="311">
          <cell r="E311">
            <v>56564</v>
          </cell>
          <cell r="F311" t="str">
            <v>Redding Downtown</v>
          </cell>
        </row>
        <row r="312">
          <cell r="E312">
            <v>56565</v>
          </cell>
          <cell r="F312" t="str">
            <v>Redding Downtown</v>
          </cell>
        </row>
        <row r="313">
          <cell r="E313">
            <v>56567</v>
          </cell>
          <cell r="F313" t="str">
            <v>Redding Downtown</v>
          </cell>
        </row>
        <row r="314">
          <cell r="E314">
            <v>56571</v>
          </cell>
          <cell r="F314" t="str">
            <v>Redding Downtown</v>
          </cell>
        </row>
        <row r="315">
          <cell r="E315">
            <v>56575</v>
          </cell>
          <cell r="F315" t="str">
            <v>Redding Downtown</v>
          </cell>
        </row>
        <row r="316">
          <cell r="E316">
            <v>56580</v>
          </cell>
          <cell r="F316" t="str">
            <v>Redding Downtown</v>
          </cell>
        </row>
        <row r="317">
          <cell r="E317">
            <v>56581</v>
          </cell>
          <cell r="F317" t="str">
            <v>Redding Downtown</v>
          </cell>
        </row>
        <row r="318">
          <cell r="E318">
            <v>56582</v>
          </cell>
          <cell r="F318" t="str">
            <v>Redding Downtown</v>
          </cell>
        </row>
        <row r="319">
          <cell r="E319">
            <v>56584</v>
          </cell>
          <cell r="F319" t="str">
            <v>Redding Downtown</v>
          </cell>
        </row>
        <row r="320">
          <cell r="E320">
            <v>56586</v>
          </cell>
          <cell r="F320" t="str">
            <v>Redding Downtown</v>
          </cell>
        </row>
        <row r="321">
          <cell r="E321">
            <v>56588</v>
          </cell>
          <cell r="F321" t="str">
            <v>Redding Downtown</v>
          </cell>
        </row>
        <row r="322">
          <cell r="E322">
            <v>56590</v>
          </cell>
          <cell r="F322" t="str">
            <v>Redding Downtown</v>
          </cell>
        </row>
        <row r="323">
          <cell r="E323">
            <v>56591</v>
          </cell>
          <cell r="F323" t="str">
            <v>Redding Downtown</v>
          </cell>
        </row>
        <row r="324">
          <cell r="E324">
            <v>56594</v>
          </cell>
          <cell r="F324" t="str">
            <v>Redding Downtown</v>
          </cell>
        </row>
        <row r="325">
          <cell r="E325">
            <v>56598</v>
          </cell>
          <cell r="F325" t="str">
            <v>Redding Downtown</v>
          </cell>
        </row>
        <row r="326">
          <cell r="E326">
            <v>56599</v>
          </cell>
          <cell r="F326" t="str">
            <v>Redding Downtown</v>
          </cell>
        </row>
        <row r="327">
          <cell r="E327">
            <v>56600</v>
          </cell>
          <cell r="F327" t="str">
            <v>Redding Downtown</v>
          </cell>
        </row>
        <row r="328">
          <cell r="E328">
            <v>56605</v>
          </cell>
          <cell r="F328" t="str">
            <v>Redding Downtown</v>
          </cell>
        </row>
        <row r="329">
          <cell r="E329">
            <v>56606</v>
          </cell>
          <cell r="F329" t="str">
            <v>Redding Downtown</v>
          </cell>
        </row>
        <row r="330">
          <cell r="E330">
            <v>56619</v>
          </cell>
          <cell r="F330" t="str">
            <v>Redding Downtown</v>
          </cell>
        </row>
        <row r="331">
          <cell r="E331">
            <v>56634</v>
          </cell>
          <cell r="F331" t="str">
            <v>Redding Downtown</v>
          </cell>
        </row>
        <row r="332">
          <cell r="E332">
            <v>56635</v>
          </cell>
          <cell r="F332" t="str">
            <v>Redding Downtown</v>
          </cell>
        </row>
        <row r="333">
          <cell r="E333">
            <v>56637</v>
          </cell>
          <cell r="F333" t="str">
            <v>Redding Downtown</v>
          </cell>
        </row>
        <row r="334">
          <cell r="E334">
            <v>56638</v>
          </cell>
          <cell r="F334" t="str">
            <v>Redding Downtown</v>
          </cell>
        </row>
        <row r="335">
          <cell r="E335">
            <v>56640</v>
          </cell>
          <cell r="F335" t="str">
            <v>Redding Downtown</v>
          </cell>
        </row>
        <row r="336">
          <cell r="E336">
            <v>56644</v>
          </cell>
          <cell r="F336" t="str">
            <v>Redding Downtown</v>
          </cell>
        </row>
        <row r="337">
          <cell r="E337">
            <v>56648</v>
          </cell>
          <cell r="F337" t="str">
            <v>Redding Downtown</v>
          </cell>
        </row>
        <row r="338">
          <cell r="E338">
            <v>56649</v>
          </cell>
          <cell r="F338" t="str">
            <v>Redding Downtown</v>
          </cell>
        </row>
        <row r="339">
          <cell r="E339">
            <v>56650</v>
          </cell>
          <cell r="F339" t="str">
            <v>Redding Downtown</v>
          </cell>
        </row>
        <row r="340">
          <cell r="E340">
            <v>56652</v>
          </cell>
          <cell r="F340" t="str">
            <v>Redding Downtown</v>
          </cell>
        </row>
        <row r="341">
          <cell r="E341">
            <v>56653</v>
          </cell>
          <cell r="F341" t="str">
            <v>Redding Downtown</v>
          </cell>
        </row>
        <row r="342">
          <cell r="E342">
            <v>56654</v>
          </cell>
          <cell r="F342" t="str">
            <v>Redding Downtown</v>
          </cell>
        </row>
        <row r="343">
          <cell r="E343">
            <v>56655</v>
          </cell>
          <cell r="F343" t="str">
            <v>Redding Downtown</v>
          </cell>
        </row>
        <row r="344">
          <cell r="E344">
            <v>56658</v>
          </cell>
          <cell r="F344" t="str">
            <v>Redding Downtown</v>
          </cell>
        </row>
        <row r="345">
          <cell r="E345">
            <v>56659</v>
          </cell>
          <cell r="F345" t="str">
            <v>Redding Downtown</v>
          </cell>
        </row>
        <row r="346">
          <cell r="E346">
            <v>56663</v>
          </cell>
          <cell r="F346" t="str">
            <v>Redding Downtown</v>
          </cell>
        </row>
        <row r="347">
          <cell r="E347">
            <v>56664</v>
          </cell>
          <cell r="F347" t="str">
            <v>Redding Downtown</v>
          </cell>
        </row>
        <row r="348">
          <cell r="E348">
            <v>56665</v>
          </cell>
          <cell r="F348" t="str">
            <v>Redding Downtown</v>
          </cell>
        </row>
        <row r="349">
          <cell r="E349">
            <v>56666</v>
          </cell>
          <cell r="F349" t="str">
            <v>Redding Downtown</v>
          </cell>
        </row>
        <row r="350">
          <cell r="E350">
            <v>56668</v>
          </cell>
          <cell r="F350" t="str">
            <v>Redding Downtown</v>
          </cell>
        </row>
        <row r="351">
          <cell r="E351">
            <v>56669</v>
          </cell>
          <cell r="F351" t="str">
            <v>Redding Downtown</v>
          </cell>
        </row>
        <row r="352">
          <cell r="E352">
            <v>56675</v>
          </cell>
          <cell r="F352" t="str">
            <v>Redding Downtown</v>
          </cell>
        </row>
        <row r="353">
          <cell r="E353">
            <v>56685</v>
          </cell>
          <cell r="F353" t="str">
            <v>Redding Downtown</v>
          </cell>
        </row>
        <row r="354">
          <cell r="E354">
            <v>56687</v>
          </cell>
          <cell r="F354" t="str">
            <v>Redding Downtown</v>
          </cell>
        </row>
        <row r="355">
          <cell r="E355">
            <v>56688</v>
          </cell>
          <cell r="F355" t="str">
            <v>Redding Downtown</v>
          </cell>
        </row>
        <row r="356">
          <cell r="E356">
            <v>56691</v>
          </cell>
          <cell r="F356" t="str">
            <v>Redding Downtown</v>
          </cell>
        </row>
        <row r="357">
          <cell r="E357">
            <v>56692</v>
          </cell>
          <cell r="F357" t="str">
            <v>Redding Downtown</v>
          </cell>
        </row>
        <row r="358">
          <cell r="E358">
            <v>56694</v>
          </cell>
          <cell r="F358" t="str">
            <v>Redding Downtown</v>
          </cell>
        </row>
        <row r="359">
          <cell r="E359">
            <v>56695</v>
          </cell>
          <cell r="F359" t="str">
            <v>Redding Downtown</v>
          </cell>
        </row>
        <row r="360">
          <cell r="E360">
            <v>56697</v>
          </cell>
          <cell r="F360" t="str">
            <v>Redding Downtown</v>
          </cell>
        </row>
        <row r="361">
          <cell r="E361">
            <v>56698</v>
          </cell>
          <cell r="F361" t="str">
            <v>Redding Downtown</v>
          </cell>
        </row>
        <row r="362">
          <cell r="E362">
            <v>56715</v>
          </cell>
          <cell r="F362" t="str">
            <v>Redding Downtown</v>
          </cell>
        </row>
        <row r="363">
          <cell r="E363">
            <v>56716</v>
          </cell>
          <cell r="F363" t="str">
            <v>Redding Downtown</v>
          </cell>
        </row>
        <row r="364">
          <cell r="E364">
            <v>56718</v>
          </cell>
          <cell r="F364" t="str">
            <v>Redding Downtown</v>
          </cell>
        </row>
        <row r="365">
          <cell r="E365">
            <v>56719</v>
          </cell>
          <cell r="F365" t="str">
            <v>Redding Downtown</v>
          </cell>
        </row>
        <row r="366">
          <cell r="E366">
            <v>56721</v>
          </cell>
          <cell r="F366" t="str">
            <v>Redding Downtown</v>
          </cell>
        </row>
        <row r="367">
          <cell r="E367">
            <v>56725</v>
          </cell>
          <cell r="F367" t="str">
            <v>Redding Downtown</v>
          </cell>
        </row>
        <row r="368">
          <cell r="E368">
            <v>56726</v>
          </cell>
          <cell r="F368" t="str">
            <v>Redding Downtown</v>
          </cell>
        </row>
        <row r="369">
          <cell r="E369">
            <v>56728</v>
          </cell>
          <cell r="F369" t="str">
            <v>Redding Downtown</v>
          </cell>
        </row>
        <row r="370">
          <cell r="E370">
            <v>56731</v>
          </cell>
          <cell r="F370" t="str">
            <v>Redding Downtown</v>
          </cell>
        </row>
        <row r="371">
          <cell r="E371">
            <v>56733</v>
          </cell>
          <cell r="F371" t="str">
            <v>Redding Downtown</v>
          </cell>
        </row>
        <row r="372">
          <cell r="E372">
            <v>56734</v>
          </cell>
          <cell r="F372" t="str">
            <v>Redding Downtown</v>
          </cell>
        </row>
        <row r="373">
          <cell r="E373">
            <v>56737</v>
          </cell>
          <cell r="F373" t="str">
            <v>Redding Downtown</v>
          </cell>
        </row>
        <row r="374">
          <cell r="E374">
            <v>56741</v>
          </cell>
          <cell r="F374" t="str">
            <v>Redding Downtown</v>
          </cell>
        </row>
        <row r="375">
          <cell r="E375">
            <v>56742</v>
          </cell>
          <cell r="F375" t="str">
            <v>Redding Downtown</v>
          </cell>
        </row>
        <row r="376">
          <cell r="E376">
            <v>56745</v>
          </cell>
          <cell r="F376" t="str">
            <v>Redding Downtown</v>
          </cell>
        </row>
        <row r="377">
          <cell r="E377">
            <v>56746</v>
          </cell>
          <cell r="F377" t="str">
            <v>Redding Downtown</v>
          </cell>
        </row>
        <row r="378">
          <cell r="E378">
            <v>56747</v>
          </cell>
          <cell r="F378" t="str">
            <v>Redding Downtown</v>
          </cell>
        </row>
        <row r="379">
          <cell r="E379">
            <v>56750</v>
          </cell>
          <cell r="F379" t="str">
            <v>Redding Downtown</v>
          </cell>
        </row>
        <row r="380">
          <cell r="E380">
            <v>56753</v>
          </cell>
          <cell r="F380" t="str">
            <v>Redding Downtown</v>
          </cell>
        </row>
        <row r="381">
          <cell r="E381">
            <v>56755</v>
          </cell>
          <cell r="F381" t="str">
            <v>Redding Downtown</v>
          </cell>
        </row>
        <row r="382">
          <cell r="E382">
            <v>56757</v>
          </cell>
          <cell r="F382" t="str">
            <v>Redding Downtown</v>
          </cell>
        </row>
        <row r="383">
          <cell r="E383">
            <v>56758</v>
          </cell>
          <cell r="F383" t="str">
            <v>Redding Downtown</v>
          </cell>
        </row>
        <row r="384">
          <cell r="E384">
            <v>56760</v>
          </cell>
          <cell r="F384" t="str">
            <v>Redding Downtown</v>
          </cell>
        </row>
        <row r="385">
          <cell r="E385">
            <v>56761</v>
          </cell>
          <cell r="F385" t="str">
            <v>Redding Downtown</v>
          </cell>
        </row>
        <row r="386">
          <cell r="E386">
            <v>56762</v>
          </cell>
          <cell r="F386" t="str">
            <v>Redding Downtown</v>
          </cell>
        </row>
        <row r="387">
          <cell r="E387">
            <v>56763</v>
          </cell>
          <cell r="F387" t="str">
            <v>Redding Downtown</v>
          </cell>
        </row>
        <row r="388">
          <cell r="E388">
            <v>56766</v>
          </cell>
          <cell r="F388" t="str">
            <v>Redding Downtown</v>
          </cell>
        </row>
        <row r="389">
          <cell r="E389">
            <v>56768</v>
          </cell>
          <cell r="F389" t="str">
            <v>Redding Downtown</v>
          </cell>
        </row>
        <row r="390">
          <cell r="E390">
            <v>56770</v>
          </cell>
          <cell r="F390" t="str">
            <v>Redding Downtown</v>
          </cell>
        </row>
        <row r="391">
          <cell r="E391">
            <v>56773</v>
          </cell>
          <cell r="F391" t="str">
            <v>Redding Downtown</v>
          </cell>
        </row>
        <row r="392">
          <cell r="E392">
            <v>56775</v>
          </cell>
          <cell r="F392" t="str">
            <v>Redding Downtown</v>
          </cell>
        </row>
        <row r="393">
          <cell r="E393">
            <v>56779</v>
          </cell>
          <cell r="F393" t="str">
            <v>Redding Downtown</v>
          </cell>
        </row>
        <row r="394">
          <cell r="E394">
            <v>56781</v>
          </cell>
          <cell r="F394" t="str">
            <v>Redding Downtown</v>
          </cell>
        </row>
        <row r="395">
          <cell r="E395">
            <v>56783</v>
          </cell>
          <cell r="F395" t="str">
            <v>Redding Downtown</v>
          </cell>
        </row>
        <row r="396">
          <cell r="E396">
            <v>56788</v>
          </cell>
          <cell r="F396" t="str">
            <v>Redding Downtown</v>
          </cell>
        </row>
        <row r="397">
          <cell r="E397">
            <v>56789</v>
          </cell>
          <cell r="F397" t="str">
            <v>Redding Downtown</v>
          </cell>
        </row>
        <row r="398">
          <cell r="E398">
            <v>56791</v>
          </cell>
          <cell r="F398" t="str">
            <v>Redding Downtown</v>
          </cell>
        </row>
        <row r="399">
          <cell r="E399">
            <v>56795</v>
          </cell>
          <cell r="F399" t="str">
            <v>Redding Downtown</v>
          </cell>
        </row>
        <row r="400">
          <cell r="E400">
            <v>56798</v>
          </cell>
          <cell r="F400" t="str">
            <v>Redding Downtown</v>
          </cell>
        </row>
        <row r="401">
          <cell r="E401">
            <v>56801</v>
          </cell>
          <cell r="F401" t="str">
            <v>Redding Downtown</v>
          </cell>
        </row>
        <row r="402">
          <cell r="E402">
            <v>56802</v>
          </cell>
          <cell r="F402" t="str">
            <v>Redding Downtown</v>
          </cell>
        </row>
        <row r="403">
          <cell r="E403">
            <v>56804</v>
          </cell>
          <cell r="F403" t="str">
            <v>Redding Downtown</v>
          </cell>
        </row>
        <row r="404">
          <cell r="E404">
            <v>56805</v>
          </cell>
          <cell r="F404" t="str">
            <v>Redding Downtown</v>
          </cell>
        </row>
        <row r="405">
          <cell r="E405">
            <v>56807</v>
          </cell>
          <cell r="F405" t="str">
            <v>Redding Downtown</v>
          </cell>
        </row>
        <row r="406">
          <cell r="E406">
            <v>56810</v>
          </cell>
          <cell r="F406" t="str">
            <v>Redding Downtown</v>
          </cell>
        </row>
        <row r="407">
          <cell r="E407">
            <v>56812</v>
          </cell>
          <cell r="F407" t="str">
            <v>Redding Downtown</v>
          </cell>
        </row>
        <row r="408">
          <cell r="E408">
            <v>56815</v>
          </cell>
          <cell r="F408" t="str">
            <v>Redding Downtown</v>
          </cell>
        </row>
        <row r="409">
          <cell r="E409">
            <v>56816</v>
          </cell>
          <cell r="F409" t="str">
            <v>Redding Downtown</v>
          </cell>
        </row>
        <row r="410">
          <cell r="E410">
            <v>56817</v>
          </cell>
          <cell r="F410" t="str">
            <v>Redding Downtown</v>
          </cell>
        </row>
        <row r="411">
          <cell r="E411">
            <v>56818</v>
          </cell>
          <cell r="F411" t="str">
            <v>Redding Downtown</v>
          </cell>
        </row>
        <row r="412">
          <cell r="E412">
            <v>56819</v>
          </cell>
          <cell r="F412" t="str">
            <v>Redding Downtown</v>
          </cell>
        </row>
        <row r="413">
          <cell r="E413">
            <v>56823</v>
          </cell>
          <cell r="F413" t="str">
            <v>Redding Downtown</v>
          </cell>
        </row>
        <row r="414">
          <cell r="E414">
            <v>56825</v>
          </cell>
          <cell r="F414" t="str">
            <v>Redding Downtown</v>
          </cell>
        </row>
        <row r="415">
          <cell r="E415">
            <v>56826</v>
          </cell>
          <cell r="F415" t="str">
            <v>Redding Downtown</v>
          </cell>
        </row>
        <row r="416">
          <cell r="E416">
            <v>56827</v>
          </cell>
          <cell r="F416" t="str">
            <v>Redding Downtown</v>
          </cell>
        </row>
        <row r="417">
          <cell r="E417">
            <v>56828</v>
          </cell>
          <cell r="F417" t="str">
            <v>Redding Downtown</v>
          </cell>
        </row>
        <row r="418">
          <cell r="E418">
            <v>56829</v>
          </cell>
          <cell r="F418" t="str">
            <v>Redding Downtown</v>
          </cell>
        </row>
        <row r="419">
          <cell r="E419">
            <v>56830</v>
          </cell>
          <cell r="F419" t="str">
            <v>Redding Downtown</v>
          </cell>
        </row>
        <row r="420">
          <cell r="E420">
            <v>56831</v>
          </cell>
          <cell r="F420" t="str">
            <v>Redding Downtown</v>
          </cell>
        </row>
        <row r="421">
          <cell r="E421">
            <v>56832</v>
          </cell>
          <cell r="F421" t="str">
            <v>Redding Downtown</v>
          </cell>
        </row>
        <row r="422">
          <cell r="E422">
            <v>56833</v>
          </cell>
          <cell r="F422" t="str">
            <v>Redding Downtown</v>
          </cell>
        </row>
        <row r="423">
          <cell r="E423">
            <v>56834</v>
          </cell>
          <cell r="F423" t="str">
            <v>Redding Downtown</v>
          </cell>
        </row>
        <row r="424">
          <cell r="E424">
            <v>56835</v>
          </cell>
          <cell r="F424" t="str">
            <v>Redding Downtown</v>
          </cell>
        </row>
        <row r="425">
          <cell r="E425">
            <v>56840</v>
          </cell>
          <cell r="F425" t="str">
            <v>Redding Downtown</v>
          </cell>
        </row>
        <row r="426">
          <cell r="E426">
            <v>56841</v>
          </cell>
          <cell r="F426" t="str">
            <v>Redding Downtown</v>
          </cell>
        </row>
        <row r="427">
          <cell r="E427">
            <v>56846</v>
          </cell>
          <cell r="F427" t="str">
            <v>Redding Downtown</v>
          </cell>
        </row>
        <row r="428">
          <cell r="E428">
            <v>56853</v>
          </cell>
          <cell r="F428" t="str">
            <v>Redding Downtown</v>
          </cell>
        </row>
        <row r="429">
          <cell r="E429">
            <v>56854</v>
          </cell>
          <cell r="F429" t="str">
            <v>Redding Downtown</v>
          </cell>
        </row>
        <row r="430">
          <cell r="E430">
            <v>56855</v>
          </cell>
          <cell r="F430" t="str">
            <v>Redding Downtown</v>
          </cell>
        </row>
        <row r="431">
          <cell r="E431">
            <v>56856</v>
          </cell>
          <cell r="F431" t="str">
            <v>Redding Downtown</v>
          </cell>
        </row>
        <row r="432">
          <cell r="E432">
            <v>56857</v>
          </cell>
          <cell r="F432" t="str">
            <v>Redding Downtown</v>
          </cell>
        </row>
        <row r="433">
          <cell r="E433">
            <v>56858</v>
          </cell>
          <cell r="F433" t="str">
            <v>Redding Downtown</v>
          </cell>
        </row>
        <row r="434">
          <cell r="E434">
            <v>56859</v>
          </cell>
          <cell r="F434" t="str">
            <v>Redding Downtown</v>
          </cell>
        </row>
        <row r="435">
          <cell r="E435">
            <v>56860</v>
          </cell>
          <cell r="F435" t="str">
            <v>Redding Downtown</v>
          </cell>
        </row>
        <row r="436">
          <cell r="E436">
            <v>56861</v>
          </cell>
          <cell r="F436" t="str">
            <v>Redding Downtown</v>
          </cell>
        </row>
        <row r="437">
          <cell r="E437">
            <v>56862</v>
          </cell>
          <cell r="F437" t="str">
            <v>Redding Downtown</v>
          </cell>
        </row>
        <row r="438">
          <cell r="E438">
            <v>56918</v>
          </cell>
          <cell r="F438" t="str">
            <v>Redding Downtown</v>
          </cell>
        </row>
        <row r="439">
          <cell r="E439">
            <v>56919</v>
          </cell>
          <cell r="F439" t="str">
            <v>Redding Downtown</v>
          </cell>
        </row>
        <row r="440">
          <cell r="E440">
            <v>56921</v>
          </cell>
          <cell r="F440" t="str">
            <v>Redding Downtown</v>
          </cell>
        </row>
        <row r="441">
          <cell r="E441">
            <v>56922</v>
          </cell>
          <cell r="F441" t="str">
            <v>Redding Downtown</v>
          </cell>
        </row>
        <row r="442">
          <cell r="E442">
            <v>56926</v>
          </cell>
          <cell r="F442" t="str">
            <v>Redding Downtown</v>
          </cell>
        </row>
        <row r="443">
          <cell r="E443">
            <v>56927</v>
          </cell>
          <cell r="F443" t="str">
            <v>Redding Downtown</v>
          </cell>
        </row>
        <row r="444">
          <cell r="E444">
            <v>56928</v>
          </cell>
          <cell r="F444" t="str">
            <v>Redding Downtown</v>
          </cell>
        </row>
        <row r="445">
          <cell r="E445">
            <v>56934</v>
          </cell>
          <cell r="F445" t="str">
            <v>Redding Downtown</v>
          </cell>
        </row>
        <row r="446">
          <cell r="E446">
            <v>57146</v>
          </cell>
          <cell r="F446" t="str">
            <v>Redding Downtown</v>
          </cell>
        </row>
        <row r="447">
          <cell r="E447">
            <v>57153</v>
          </cell>
          <cell r="F447" t="str">
            <v>Redding Downtown</v>
          </cell>
        </row>
        <row r="448">
          <cell r="E448">
            <v>57158</v>
          </cell>
          <cell r="F448" t="str">
            <v>Redding Downtown</v>
          </cell>
        </row>
        <row r="449">
          <cell r="E449">
            <v>57161</v>
          </cell>
          <cell r="F449" t="str">
            <v>Redding Downtown</v>
          </cell>
        </row>
        <row r="450">
          <cell r="E450">
            <v>57163</v>
          </cell>
          <cell r="F450" t="str">
            <v>Redding Downtown</v>
          </cell>
        </row>
        <row r="451">
          <cell r="E451">
            <v>57164</v>
          </cell>
          <cell r="F451" t="str">
            <v>Redding Downtown</v>
          </cell>
        </row>
        <row r="452">
          <cell r="E452">
            <v>57168</v>
          </cell>
          <cell r="F452" t="str">
            <v>Redding Downtown</v>
          </cell>
        </row>
        <row r="453">
          <cell r="E453">
            <v>57171</v>
          </cell>
          <cell r="F453" t="str">
            <v>Redding Downtown</v>
          </cell>
        </row>
        <row r="454">
          <cell r="E454">
            <v>57173</v>
          </cell>
          <cell r="F454" t="str">
            <v>Redding Downtown</v>
          </cell>
        </row>
        <row r="455">
          <cell r="E455">
            <v>57174</v>
          </cell>
          <cell r="F455" t="str">
            <v>Redding Downtown</v>
          </cell>
        </row>
        <row r="456">
          <cell r="E456">
            <v>57175</v>
          </cell>
          <cell r="F456" t="str">
            <v>Redding Downtown</v>
          </cell>
        </row>
        <row r="457">
          <cell r="E457">
            <v>57177</v>
          </cell>
          <cell r="F457" t="str">
            <v>Redding Downtown</v>
          </cell>
        </row>
        <row r="458">
          <cell r="E458">
            <v>57179</v>
          </cell>
          <cell r="F458" t="str">
            <v>Redding Downtown</v>
          </cell>
        </row>
        <row r="459">
          <cell r="E459">
            <v>57180</v>
          </cell>
          <cell r="F459" t="str">
            <v>Redding Downtown</v>
          </cell>
        </row>
        <row r="460">
          <cell r="E460">
            <v>57182</v>
          </cell>
          <cell r="F460" t="str">
            <v>Redding Downtown</v>
          </cell>
        </row>
        <row r="461">
          <cell r="E461">
            <v>57183</v>
          </cell>
          <cell r="F461" t="str">
            <v>Redding Downtown</v>
          </cell>
        </row>
        <row r="462">
          <cell r="E462">
            <v>57186</v>
          </cell>
          <cell r="F462" t="str">
            <v>Redding Downtown</v>
          </cell>
        </row>
        <row r="463">
          <cell r="E463">
            <v>57275</v>
          </cell>
          <cell r="F463" t="str">
            <v>Redding Downtown</v>
          </cell>
        </row>
        <row r="464">
          <cell r="E464">
            <v>57276</v>
          </cell>
          <cell r="F464" t="str">
            <v>Redding Downtown</v>
          </cell>
        </row>
        <row r="465">
          <cell r="E465">
            <v>57277</v>
          </cell>
          <cell r="F465" t="str">
            <v>Redding Downtown</v>
          </cell>
        </row>
        <row r="466">
          <cell r="E466">
            <v>57278</v>
          </cell>
          <cell r="F466" t="str">
            <v>Redding Downtown</v>
          </cell>
        </row>
        <row r="467">
          <cell r="E467">
            <v>57279</v>
          </cell>
          <cell r="F467" t="str">
            <v>Redding Downtown</v>
          </cell>
        </row>
        <row r="468">
          <cell r="E468">
            <v>57280</v>
          </cell>
          <cell r="F468" t="str">
            <v>Redding Downtown</v>
          </cell>
        </row>
        <row r="469">
          <cell r="E469">
            <v>57281</v>
          </cell>
          <cell r="F469" t="str">
            <v>Redding Downtown</v>
          </cell>
        </row>
        <row r="470">
          <cell r="E470">
            <v>57286</v>
          </cell>
          <cell r="F470" t="str">
            <v>Redding Downtown</v>
          </cell>
        </row>
        <row r="471">
          <cell r="E471">
            <v>57289</v>
          </cell>
          <cell r="F471" t="str">
            <v>Redding Downtown</v>
          </cell>
        </row>
        <row r="472">
          <cell r="E472">
            <v>57290</v>
          </cell>
          <cell r="F472" t="str">
            <v>Redding Downtown</v>
          </cell>
        </row>
        <row r="473">
          <cell r="E473">
            <v>57334</v>
          </cell>
          <cell r="F473" t="str">
            <v>Redding Downtown</v>
          </cell>
        </row>
        <row r="474">
          <cell r="E474">
            <v>57335</v>
          </cell>
          <cell r="F474" t="str">
            <v>Redding Downtown</v>
          </cell>
        </row>
        <row r="475">
          <cell r="E475">
            <v>57336</v>
          </cell>
          <cell r="F475" t="str">
            <v>Redding Downtown</v>
          </cell>
        </row>
        <row r="476">
          <cell r="E476">
            <v>57337</v>
          </cell>
          <cell r="F476" t="str">
            <v>Redding Downtown</v>
          </cell>
        </row>
        <row r="477">
          <cell r="E477">
            <v>57338</v>
          </cell>
          <cell r="F477" t="str">
            <v>Redding Downtown</v>
          </cell>
        </row>
        <row r="478">
          <cell r="E478">
            <v>57339</v>
          </cell>
          <cell r="F478" t="str">
            <v>Redding Downtown</v>
          </cell>
        </row>
        <row r="479">
          <cell r="E479">
            <v>57341</v>
          </cell>
          <cell r="F479" t="str">
            <v>Redding Downtown</v>
          </cell>
        </row>
        <row r="480">
          <cell r="E480">
            <v>57342</v>
          </cell>
          <cell r="F480" t="str">
            <v>Redding Downtown</v>
          </cell>
        </row>
        <row r="481">
          <cell r="E481">
            <v>57343</v>
          </cell>
          <cell r="F481" t="str">
            <v>Redding Downtown</v>
          </cell>
        </row>
        <row r="482">
          <cell r="E482">
            <v>57347</v>
          </cell>
          <cell r="F482" t="str">
            <v>Redding Downtown</v>
          </cell>
        </row>
        <row r="483">
          <cell r="E483">
            <v>57348</v>
          </cell>
          <cell r="F483" t="str">
            <v>Redding Downtown</v>
          </cell>
        </row>
        <row r="484">
          <cell r="E484">
            <v>57349</v>
          </cell>
          <cell r="F484" t="str">
            <v>Redding Downtown</v>
          </cell>
        </row>
        <row r="485">
          <cell r="E485">
            <v>57357</v>
          </cell>
          <cell r="F485" t="str">
            <v>Redding Downtown</v>
          </cell>
        </row>
        <row r="486">
          <cell r="E486">
            <v>57367</v>
          </cell>
          <cell r="F486" t="str">
            <v>Redding Downtown</v>
          </cell>
        </row>
        <row r="487">
          <cell r="E487">
            <v>57370</v>
          </cell>
          <cell r="F487" t="str">
            <v>Redding Downtown</v>
          </cell>
        </row>
        <row r="488">
          <cell r="E488">
            <v>57371</v>
          </cell>
          <cell r="F488" t="str">
            <v>Redding Downtown</v>
          </cell>
        </row>
        <row r="489">
          <cell r="E489">
            <v>57372</v>
          </cell>
          <cell r="F489" t="str">
            <v>Redding Downtown</v>
          </cell>
        </row>
        <row r="490">
          <cell r="E490">
            <v>57373</v>
          </cell>
          <cell r="F490" t="str">
            <v>Redding Downtown</v>
          </cell>
        </row>
        <row r="491">
          <cell r="E491">
            <v>57374</v>
          </cell>
          <cell r="F491" t="str">
            <v>Redding Downtown</v>
          </cell>
        </row>
        <row r="492">
          <cell r="E492">
            <v>57375</v>
          </cell>
          <cell r="F492" t="str">
            <v>Redding Downtown</v>
          </cell>
        </row>
        <row r="493">
          <cell r="E493">
            <v>57376</v>
          </cell>
          <cell r="F493" t="str">
            <v>Redding Downtown</v>
          </cell>
        </row>
        <row r="494">
          <cell r="E494">
            <v>57377</v>
          </cell>
          <cell r="F494" t="str">
            <v>Redding Downtown</v>
          </cell>
        </row>
        <row r="495">
          <cell r="E495">
            <v>57378</v>
          </cell>
          <cell r="F495" t="str">
            <v>Redding Downtown</v>
          </cell>
        </row>
        <row r="496">
          <cell r="E496">
            <v>57379</v>
          </cell>
          <cell r="F496" t="str">
            <v>Redding Downtown</v>
          </cell>
        </row>
        <row r="497">
          <cell r="E497">
            <v>57380</v>
          </cell>
          <cell r="F497" t="str">
            <v>Redding Downtown</v>
          </cell>
        </row>
        <row r="498">
          <cell r="E498">
            <v>57381</v>
          </cell>
          <cell r="F498" t="str">
            <v>Redding Downtown</v>
          </cell>
        </row>
        <row r="499">
          <cell r="E499">
            <v>57382</v>
          </cell>
          <cell r="F499" t="str">
            <v>Redding Downtown</v>
          </cell>
        </row>
        <row r="500">
          <cell r="E500">
            <v>57383</v>
          </cell>
          <cell r="F500" t="str">
            <v>Redding Downtown</v>
          </cell>
        </row>
        <row r="501">
          <cell r="E501">
            <v>57384</v>
          </cell>
          <cell r="F501" t="str">
            <v>Redding Downtown</v>
          </cell>
        </row>
        <row r="502">
          <cell r="E502">
            <v>57385</v>
          </cell>
          <cell r="F502" t="str">
            <v>Redding Downtown</v>
          </cell>
        </row>
        <row r="503">
          <cell r="E503">
            <v>57386</v>
          </cell>
          <cell r="F503" t="str">
            <v>Redding Downtown</v>
          </cell>
        </row>
        <row r="504">
          <cell r="E504">
            <v>57387</v>
          </cell>
          <cell r="F504" t="str">
            <v>Redding Downtown</v>
          </cell>
        </row>
        <row r="505">
          <cell r="E505">
            <v>57388</v>
          </cell>
          <cell r="F505" t="str">
            <v>Redding Downtown</v>
          </cell>
        </row>
        <row r="506">
          <cell r="E506">
            <v>57389</v>
          </cell>
          <cell r="F506" t="str">
            <v>Redding Downtown</v>
          </cell>
        </row>
        <row r="507">
          <cell r="E507">
            <v>57390</v>
          </cell>
          <cell r="F507" t="str">
            <v>Redding Downtown</v>
          </cell>
        </row>
        <row r="508">
          <cell r="E508">
            <v>57664</v>
          </cell>
          <cell r="F508" t="str">
            <v>Redding Downtown</v>
          </cell>
        </row>
        <row r="509">
          <cell r="E509">
            <v>57665</v>
          </cell>
          <cell r="F509" t="str">
            <v>Redding Downtown</v>
          </cell>
        </row>
        <row r="510">
          <cell r="E510">
            <v>57669</v>
          </cell>
          <cell r="F510" t="str">
            <v>Redding Downtown</v>
          </cell>
        </row>
        <row r="511">
          <cell r="E511">
            <v>57672</v>
          </cell>
          <cell r="F511" t="str">
            <v>Redding Downtown</v>
          </cell>
        </row>
        <row r="512">
          <cell r="E512">
            <v>57685</v>
          </cell>
          <cell r="F512" t="str">
            <v>Redding Downtown</v>
          </cell>
        </row>
        <row r="513">
          <cell r="E513">
            <v>57688</v>
          </cell>
          <cell r="F513" t="str">
            <v>Redding Downtown</v>
          </cell>
        </row>
        <row r="514">
          <cell r="E514">
            <v>57692</v>
          </cell>
          <cell r="F514" t="str">
            <v>Redding Downtown</v>
          </cell>
        </row>
        <row r="515">
          <cell r="E515">
            <v>57695</v>
          </cell>
          <cell r="F515" t="str">
            <v>Redding Downtown</v>
          </cell>
        </row>
        <row r="516">
          <cell r="E516">
            <v>57699</v>
          </cell>
          <cell r="F516" t="str">
            <v>Redding Downtown</v>
          </cell>
        </row>
        <row r="517">
          <cell r="E517">
            <v>57701</v>
          </cell>
          <cell r="F517" t="str">
            <v>Redding Downtown</v>
          </cell>
        </row>
        <row r="518">
          <cell r="E518">
            <v>57708</v>
          </cell>
          <cell r="F518" t="str">
            <v>Redding Downtown</v>
          </cell>
        </row>
        <row r="519">
          <cell r="E519">
            <v>57709</v>
          </cell>
          <cell r="F519" t="str">
            <v>Redding Downtown</v>
          </cell>
        </row>
        <row r="520">
          <cell r="E520">
            <v>57710</v>
          </cell>
          <cell r="F520" t="str">
            <v>Redding Downtown</v>
          </cell>
        </row>
        <row r="521">
          <cell r="E521">
            <v>57712</v>
          </cell>
          <cell r="F521" t="str">
            <v>Redding Downtown</v>
          </cell>
        </row>
        <row r="522">
          <cell r="E522">
            <v>57714</v>
          </cell>
          <cell r="F522" t="str">
            <v>Redding Downtown</v>
          </cell>
        </row>
        <row r="523">
          <cell r="E523">
            <v>57715</v>
          </cell>
          <cell r="F523" t="str">
            <v>Redding Downtown</v>
          </cell>
        </row>
        <row r="524">
          <cell r="E524">
            <v>57716</v>
          </cell>
          <cell r="F524" t="str">
            <v>Redding Downtown</v>
          </cell>
        </row>
        <row r="525">
          <cell r="E525">
            <v>57717</v>
          </cell>
          <cell r="F525" t="str">
            <v>Redding Downtown</v>
          </cell>
        </row>
        <row r="526">
          <cell r="E526">
            <v>57719</v>
          </cell>
          <cell r="F526" t="str">
            <v>Redding Downtown</v>
          </cell>
        </row>
        <row r="527">
          <cell r="E527">
            <v>57720</v>
          </cell>
          <cell r="F527" t="str">
            <v>Redding Downtown</v>
          </cell>
        </row>
        <row r="528">
          <cell r="E528">
            <v>57725</v>
          </cell>
          <cell r="F528" t="str">
            <v>Redding Downtown</v>
          </cell>
        </row>
        <row r="529">
          <cell r="E529">
            <v>57726</v>
          </cell>
          <cell r="F529" t="str">
            <v>Redding Downtown</v>
          </cell>
        </row>
        <row r="530">
          <cell r="E530">
            <v>57735</v>
          </cell>
          <cell r="F530" t="str">
            <v>Redding Downtown</v>
          </cell>
        </row>
        <row r="531">
          <cell r="E531">
            <v>57737</v>
          </cell>
          <cell r="F531" t="str">
            <v>Redding Downtown</v>
          </cell>
        </row>
        <row r="532">
          <cell r="E532">
            <v>57741</v>
          </cell>
          <cell r="F532" t="str">
            <v>Redding Downtown</v>
          </cell>
        </row>
        <row r="533">
          <cell r="E533">
            <v>57743</v>
          </cell>
          <cell r="F533" t="str">
            <v>Redding Downtown</v>
          </cell>
        </row>
        <row r="534">
          <cell r="E534">
            <v>57748</v>
          </cell>
          <cell r="F534" t="str">
            <v>Redding Downtown</v>
          </cell>
        </row>
        <row r="535">
          <cell r="E535">
            <v>57749</v>
          </cell>
          <cell r="F535" t="str">
            <v>Redding Downtown</v>
          </cell>
        </row>
        <row r="536">
          <cell r="E536">
            <v>57751</v>
          </cell>
          <cell r="F536" t="str">
            <v>Redding Downtown</v>
          </cell>
        </row>
        <row r="537">
          <cell r="E537">
            <v>57752</v>
          </cell>
          <cell r="F537" t="str">
            <v>Redding Downtown</v>
          </cell>
        </row>
        <row r="538">
          <cell r="E538">
            <v>57753</v>
          </cell>
          <cell r="F538" t="str">
            <v>Redding Downtown</v>
          </cell>
        </row>
        <row r="539">
          <cell r="E539">
            <v>57779</v>
          </cell>
          <cell r="F539" t="str">
            <v>Redding Downtown</v>
          </cell>
        </row>
        <row r="540">
          <cell r="E540">
            <v>57780</v>
          </cell>
          <cell r="F540" t="str">
            <v>Redding Downtown</v>
          </cell>
        </row>
        <row r="541">
          <cell r="E541">
            <v>57781</v>
          </cell>
          <cell r="F541" t="str">
            <v>Redding Downtown</v>
          </cell>
        </row>
        <row r="542">
          <cell r="E542">
            <v>57782</v>
          </cell>
          <cell r="F542" t="str">
            <v>Redding Downtown</v>
          </cell>
        </row>
        <row r="543">
          <cell r="E543">
            <v>57785</v>
          </cell>
          <cell r="F543" t="str">
            <v>Redding Downtown</v>
          </cell>
        </row>
        <row r="544">
          <cell r="E544">
            <v>57789</v>
          </cell>
          <cell r="F544" t="str">
            <v>Redding Downtown</v>
          </cell>
        </row>
        <row r="545">
          <cell r="E545">
            <v>57793</v>
          </cell>
          <cell r="F545" t="str">
            <v>Redding Downtown</v>
          </cell>
        </row>
        <row r="546">
          <cell r="E546">
            <v>57795</v>
          </cell>
          <cell r="F546" t="str">
            <v>Redding Downtown</v>
          </cell>
        </row>
        <row r="547">
          <cell r="E547">
            <v>57797</v>
          </cell>
          <cell r="F547" t="str">
            <v>Redding Downtown</v>
          </cell>
        </row>
        <row r="548">
          <cell r="E548">
            <v>57801</v>
          </cell>
          <cell r="F548" t="str">
            <v>Redding Downtown</v>
          </cell>
        </row>
        <row r="549">
          <cell r="E549">
            <v>57802</v>
          </cell>
          <cell r="F549" t="str">
            <v>Redding Downtown</v>
          </cell>
        </row>
        <row r="550">
          <cell r="E550">
            <v>57803</v>
          </cell>
          <cell r="F550" t="str">
            <v>Redding Downtown</v>
          </cell>
        </row>
        <row r="551">
          <cell r="E551">
            <v>57805</v>
          </cell>
          <cell r="F551" t="str">
            <v>Redding Downtown</v>
          </cell>
        </row>
        <row r="552">
          <cell r="E552">
            <v>57806</v>
          </cell>
          <cell r="F552" t="str">
            <v>Redding Downtown</v>
          </cell>
        </row>
        <row r="553">
          <cell r="E553">
            <v>57808</v>
          </cell>
          <cell r="F553" t="str">
            <v>Redding Downtown</v>
          </cell>
        </row>
        <row r="554">
          <cell r="E554">
            <v>57813</v>
          </cell>
          <cell r="F554" t="str">
            <v>Redding Downtown</v>
          </cell>
        </row>
        <row r="555">
          <cell r="E555">
            <v>57835</v>
          </cell>
          <cell r="F555" t="str">
            <v>Redding Downtown</v>
          </cell>
        </row>
        <row r="556">
          <cell r="E556">
            <v>57900</v>
          </cell>
          <cell r="F556" t="str">
            <v>Redding Downtown</v>
          </cell>
        </row>
        <row r="557">
          <cell r="E557">
            <v>57901</v>
          </cell>
          <cell r="F557" t="str">
            <v>Redding Downtown</v>
          </cell>
        </row>
        <row r="558">
          <cell r="E558">
            <v>57908</v>
          </cell>
          <cell r="F558" t="str">
            <v>Redding Downtown</v>
          </cell>
        </row>
        <row r="559">
          <cell r="E559">
            <v>57917</v>
          </cell>
          <cell r="F559" t="str">
            <v>Redding Downtown</v>
          </cell>
        </row>
        <row r="560">
          <cell r="E560">
            <v>57919</v>
          </cell>
          <cell r="F560" t="str">
            <v>Redding Downtown</v>
          </cell>
        </row>
        <row r="561">
          <cell r="E561">
            <v>57924</v>
          </cell>
          <cell r="F561" t="str">
            <v>Redding Downtown</v>
          </cell>
        </row>
        <row r="562">
          <cell r="E562">
            <v>57925</v>
          </cell>
          <cell r="F562" t="str">
            <v>Redding Downtown</v>
          </cell>
        </row>
        <row r="563">
          <cell r="E563">
            <v>57926</v>
          </cell>
          <cell r="F563" t="str">
            <v>Redding Downtown</v>
          </cell>
        </row>
        <row r="564">
          <cell r="E564">
            <v>57927</v>
          </cell>
          <cell r="F564" t="str">
            <v>Redding Downtown</v>
          </cell>
        </row>
        <row r="565">
          <cell r="E565">
            <v>57928</v>
          </cell>
          <cell r="F565" t="str">
            <v>Redding Downtown</v>
          </cell>
        </row>
        <row r="566">
          <cell r="E566">
            <v>57930</v>
          </cell>
          <cell r="F566" t="str">
            <v>Redding Downtown</v>
          </cell>
        </row>
        <row r="567">
          <cell r="E567">
            <v>57932</v>
          </cell>
          <cell r="F567" t="str">
            <v>Redding Downtown</v>
          </cell>
        </row>
        <row r="568">
          <cell r="E568">
            <v>57934</v>
          </cell>
          <cell r="F568" t="str">
            <v>Redding Downtown</v>
          </cell>
        </row>
        <row r="569">
          <cell r="E569">
            <v>57948</v>
          </cell>
          <cell r="F569" t="str">
            <v>Redding Downtown</v>
          </cell>
        </row>
        <row r="570">
          <cell r="E570">
            <v>57949</v>
          </cell>
          <cell r="F570" t="str">
            <v>Redding Downtown</v>
          </cell>
        </row>
        <row r="571">
          <cell r="E571">
            <v>57953</v>
          </cell>
          <cell r="F571" t="str">
            <v>Redding Downtown</v>
          </cell>
        </row>
        <row r="572">
          <cell r="E572">
            <v>57954</v>
          </cell>
          <cell r="F572" t="str">
            <v>Redding Downtown</v>
          </cell>
        </row>
        <row r="573">
          <cell r="E573">
            <v>57962</v>
          </cell>
          <cell r="F573" t="str">
            <v>Redding Downtown</v>
          </cell>
        </row>
        <row r="574">
          <cell r="E574">
            <v>57965</v>
          </cell>
          <cell r="F574" t="str">
            <v>Redding Downtown</v>
          </cell>
        </row>
        <row r="575">
          <cell r="E575">
            <v>57968</v>
          </cell>
          <cell r="F575" t="str">
            <v>Redding Downtown</v>
          </cell>
        </row>
        <row r="576">
          <cell r="E576">
            <v>57971</v>
          </cell>
          <cell r="F576" t="str">
            <v>Redding Downtown</v>
          </cell>
        </row>
        <row r="577">
          <cell r="E577">
            <v>57982</v>
          </cell>
          <cell r="F577" t="str">
            <v>Redding Downtown</v>
          </cell>
        </row>
        <row r="578">
          <cell r="E578">
            <v>57983</v>
          </cell>
          <cell r="F578" t="str">
            <v>Redding Downtown</v>
          </cell>
        </row>
        <row r="579">
          <cell r="E579">
            <v>57984</v>
          </cell>
          <cell r="F579" t="str">
            <v>Redding Downtown</v>
          </cell>
        </row>
        <row r="580">
          <cell r="E580">
            <v>58082</v>
          </cell>
          <cell r="F580" t="str">
            <v>Redding Downtown</v>
          </cell>
        </row>
        <row r="581">
          <cell r="E581">
            <v>58992</v>
          </cell>
          <cell r="F581" t="str">
            <v>Redding Downtown</v>
          </cell>
        </row>
        <row r="582">
          <cell r="E582">
            <v>58999</v>
          </cell>
          <cell r="F582" t="str">
            <v>Redding Downtown</v>
          </cell>
        </row>
        <row r="583">
          <cell r="E583">
            <v>59001</v>
          </cell>
          <cell r="F583" t="str">
            <v>Redding Downtown</v>
          </cell>
        </row>
        <row r="584">
          <cell r="E584">
            <v>59002</v>
          </cell>
          <cell r="F584" t="str">
            <v>Redding Downtown</v>
          </cell>
        </row>
        <row r="585">
          <cell r="E585">
            <v>59011</v>
          </cell>
          <cell r="F585" t="str">
            <v>Redding Downtown</v>
          </cell>
        </row>
        <row r="586">
          <cell r="E586">
            <v>59012</v>
          </cell>
          <cell r="F586" t="str">
            <v>Redding Downtown</v>
          </cell>
        </row>
        <row r="587">
          <cell r="E587">
            <v>59013</v>
          </cell>
          <cell r="F587" t="str">
            <v>Redding Downtown</v>
          </cell>
        </row>
        <row r="588">
          <cell r="E588">
            <v>59014</v>
          </cell>
          <cell r="F588" t="str">
            <v>Redding Downtown</v>
          </cell>
        </row>
        <row r="589">
          <cell r="E589">
            <v>59017</v>
          </cell>
          <cell r="F589" t="str">
            <v>Redding Downtown</v>
          </cell>
        </row>
        <row r="590">
          <cell r="E590">
            <v>59346</v>
          </cell>
          <cell r="F590" t="str">
            <v>Redding Downtown</v>
          </cell>
        </row>
        <row r="591">
          <cell r="E591">
            <v>59348</v>
          </cell>
          <cell r="F591" t="str">
            <v>Redding Downtown</v>
          </cell>
        </row>
        <row r="592">
          <cell r="E592">
            <v>59350</v>
          </cell>
          <cell r="F592" t="str">
            <v>Redding Downtown</v>
          </cell>
        </row>
        <row r="593">
          <cell r="E593">
            <v>59354</v>
          </cell>
          <cell r="F593" t="str">
            <v>Redding Downtown</v>
          </cell>
        </row>
        <row r="594">
          <cell r="E594">
            <v>59385</v>
          </cell>
          <cell r="F594" t="str">
            <v>Redding Downtown</v>
          </cell>
        </row>
        <row r="595">
          <cell r="E595">
            <v>59386</v>
          </cell>
          <cell r="F595" t="str">
            <v>Redding Downtown</v>
          </cell>
        </row>
        <row r="596">
          <cell r="E596">
            <v>59391</v>
          </cell>
          <cell r="F596" t="str">
            <v>Redding Downtown</v>
          </cell>
        </row>
        <row r="597">
          <cell r="E597">
            <v>59393</v>
          </cell>
          <cell r="F597" t="str">
            <v>Redding Downtown</v>
          </cell>
        </row>
        <row r="598">
          <cell r="E598">
            <v>59395</v>
          </cell>
          <cell r="F598" t="str">
            <v>Redding Downtown</v>
          </cell>
        </row>
        <row r="599">
          <cell r="E599">
            <v>59398</v>
          </cell>
          <cell r="F599" t="str">
            <v>Redding Downtown</v>
          </cell>
        </row>
        <row r="600">
          <cell r="E600">
            <v>59399</v>
          </cell>
          <cell r="F600" t="str">
            <v>Redding Downtown</v>
          </cell>
        </row>
        <row r="601">
          <cell r="E601">
            <v>59402</v>
          </cell>
          <cell r="F601" t="str">
            <v>Redding Downtown</v>
          </cell>
        </row>
        <row r="602">
          <cell r="E602">
            <v>59403</v>
          </cell>
          <cell r="F602" t="str">
            <v>Redding Downtown</v>
          </cell>
        </row>
        <row r="603">
          <cell r="E603">
            <v>59404</v>
          </cell>
          <cell r="F603" t="str">
            <v>Redding Downtown</v>
          </cell>
        </row>
        <row r="604">
          <cell r="E604">
            <v>59405</v>
          </cell>
          <cell r="F604" t="str">
            <v>Redding Downtown</v>
          </cell>
        </row>
        <row r="605">
          <cell r="E605">
            <v>59406</v>
          </cell>
          <cell r="F605" t="str">
            <v>Redding Downtown</v>
          </cell>
        </row>
        <row r="606">
          <cell r="E606">
            <v>59407</v>
          </cell>
          <cell r="F606" t="str">
            <v>Redding Downtown</v>
          </cell>
        </row>
        <row r="607">
          <cell r="E607">
            <v>59408</v>
          </cell>
          <cell r="F607" t="str">
            <v>Redding Downtown</v>
          </cell>
        </row>
        <row r="608">
          <cell r="E608">
            <v>59409</v>
          </cell>
          <cell r="F608" t="str">
            <v>Redding Downtown</v>
          </cell>
        </row>
        <row r="609">
          <cell r="E609">
            <v>59415</v>
          </cell>
          <cell r="F609" t="str">
            <v>Redding Downtown</v>
          </cell>
        </row>
        <row r="610">
          <cell r="E610">
            <v>59418</v>
          </cell>
          <cell r="F610" t="str">
            <v>Redding Downtown</v>
          </cell>
        </row>
        <row r="611">
          <cell r="E611">
            <v>59419</v>
          </cell>
          <cell r="F611" t="str">
            <v>Redding Downtown</v>
          </cell>
        </row>
        <row r="612">
          <cell r="E612">
            <v>59456</v>
          </cell>
          <cell r="F612" t="str">
            <v>Redding Downtown</v>
          </cell>
        </row>
        <row r="613">
          <cell r="E613">
            <v>59473</v>
          </cell>
          <cell r="F613" t="str">
            <v>Redding Downtown</v>
          </cell>
        </row>
        <row r="614">
          <cell r="E614">
            <v>59477</v>
          </cell>
          <cell r="F614" t="str">
            <v>Redding Downtown</v>
          </cell>
        </row>
        <row r="615">
          <cell r="E615">
            <v>59478</v>
          </cell>
          <cell r="F615" t="str">
            <v>Redding Downtown</v>
          </cell>
        </row>
        <row r="616">
          <cell r="E616">
            <v>59479</v>
          </cell>
          <cell r="F616" t="str">
            <v>Redding Downtown</v>
          </cell>
        </row>
        <row r="617">
          <cell r="E617">
            <v>59484</v>
          </cell>
          <cell r="F617" t="str">
            <v>Redding Downtown</v>
          </cell>
        </row>
        <row r="618">
          <cell r="E618">
            <v>59513</v>
          </cell>
          <cell r="F618" t="str">
            <v>Redding Downtown</v>
          </cell>
        </row>
        <row r="619">
          <cell r="E619">
            <v>59514</v>
          </cell>
          <cell r="F619" t="str">
            <v>Redding Downtown</v>
          </cell>
        </row>
        <row r="620">
          <cell r="E620">
            <v>59515</v>
          </cell>
          <cell r="F620" t="str">
            <v>Redding Downtown</v>
          </cell>
        </row>
        <row r="621">
          <cell r="E621">
            <v>59516</v>
          </cell>
          <cell r="F621" t="str">
            <v>Redding Downtown</v>
          </cell>
        </row>
        <row r="622">
          <cell r="E622">
            <v>59521</v>
          </cell>
          <cell r="F622" t="str">
            <v>Redding Downtown</v>
          </cell>
        </row>
        <row r="623">
          <cell r="E623">
            <v>59524</v>
          </cell>
          <cell r="F623" t="str">
            <v>Redding Downtown</v>
          </cell>
        </row>
        <row r="624">
          <cell r="E624">
            <v>59525</v>
          </cell>
          <cell r="F624" t="str">
            <v>Redding Downtown</v>
          </cell>
        </row>
        <row r="625">
          <cell r="E625">
            <v>59526</v>
          </cell>
          <cell r="F625" t="str">
            <v>Redding Downtown</v>
          </cell>
        </row>
        <row r="626">
          <cell r="E626">
            <v>59529</v>
          </cell>
          <cell r="F626" t="str">
            <v>Redding Downtown</v>
          </cell>
        </row>
        <row r="627">
          <cell r="E627">
            <v>59548</v>
          </cell>
          <cell r="F627" t="str">
            <v>Redding Downtown</v>
          </cell>
        </row>
        <row r="628">
          <cell r="E628">
            <v>59602</v>
          </cell>
          <cell r="F628" t="str">
            <v>Redding Downtown</v>
          </cell>
        </row>
        <row r="629">
          <cell r="E629">
            <v>59603</v>
          </cell>
          <cell r="F629" t="str">
            <v>Redding Downtown</v>
          </cell>
        </row>
        <row r="630">
          <cell r="E630">
            <v>59628</v>
          </cell>
          <cell r="F630" t="str">
            <v>Redding Downtown</v>
          </cell>
        </row>
        <row r="631">
          <cell r="E631">
            <v>59631</v>
          </cell>
          <cell r="F631" t="str">
            <v>Redding Downtown</v>
          </cell>
        </row>
        <row r="632">
          <cell r="E632">
            <v>59633</v>
          </cell>
          <cell r="F632" t="str">
            <v>Redding Downtown</v>
          </cell>
        </row>
        <row r="633">
          <cell r="E633">
            <v>59635</v>
          </cell>
          <cell r="F633" t="str">
            <v>Redding Downtown</v>
          </cell>
        </row>
        <row r="634">
          <cell r="E634">
            <v>59639</v>
          </cell>
          <cell r="F634" t="str">
            <v>Redding Downtown</v>
          </cell>
        </row>
        <row r="635">
          <cell r="E635">
            <v>59641</v>
          </cell>
          <cell r="F635" t="str">
            <v>Redding Downtown</v>
          </cell>
        </row>
        <row r="636">
          <cell r="E636">
            <v>59643</v>
          </cell>
          <cell r="F636" t="str">
            <v>Redding Downtown</v>
          </cell>
        </row>
        <row r="637">
          <cell r="E637">
            <v>59644</v>
          </cell>
          <cell r="F637" t="str">
            <v>Redding Downtown</v>
          </cell>
        </row>
        <row r="638">
          <cell r="E638">
            <v>59795</v>
          </cell>
          <cell r="F638" t="str">
            <v>Redding Downtown</v>
          </cell>
        </row>
        <row r="639">
          <cell r="E639">
            <v>59796</v>
          </cell>
          <cell r="F639" t="str">
            <v>Redding Downtown</v>
          </cell>
        </row>
        <row r="640">
          <cell r="E640">
            <v>59797</v>
          </cell>
          <cell r="F640" t="str">
            <v>Redding Downtown</v>
          </cell>
        </row>
        <row r="641">
          <cell r="E641">
            <v>59802</v>
          </cell>
          <cell r="F641" t="str">
            <v>Redding Downtown</v>
          </cell>
        </row>
        <row r="642">
          <cell r="E642">
            <v>59805</v>
          </cell>
          <cell r="F642" t="str">
            <v>Redding Downtown</v>
          </cell>
        </row>
        <row r="643">
          <cell r="E643">
            <v>59903</v>
          </cell>
          <cell r="F643" t="str">
            <v>Redding Downtown</v>
          </cell>
        </row>
        <row r="644">
          <cell r="E644">
            <v>59908</v>
          </cell>
          <cell r="F644" t="str">
            <v>Redding Downtown</v>
          </cell>
        </row>
        <row r="645">
          <cell r="E645">
            <v>59909</v>
          </cell>
          <cell r="F645" t="str">
            <v>Redding Downtown</v>
          </cell>
        </row>
        <row r="646">
          <cell r="E646">
            <v>59916</v>
          </cell>
          <cell r="F646" t="str">
            <v>Redding Downtown</v>
          </cell>
        </row>
        <row r="647">
          <cell r="E647">
            <v>59923</v>
          </cell>
          <cell r="F647" t="str">
            <v>Redding Downtown</v>
          </cell>
        </row>
        <row r="648">
          <cell r="E648">
            <v>59934</v>
          </cell>
          <cell r="F648" t="str">
            <v>Redding Downtown</v>
          </cell>
        </row>
        <row r="649">
          <cell r="E649">
            <v>59935</v>
          </cell>
          <cell r="F649" t="str">
            <v>Redding Downtown</v>
          </cell>
        </row>
        <row r="650">
          <cell r="E650">
            <v>59937</v>
          </cell>
          <cell r="F650" t="str">
            <v>Redding Downtown</v>
          </cell>
        </row>
        <row r="651">
          <cell r="E651">
            <v>59950</v>
          </cell>
          <cell r="F651" t="str">
            <v>Redding Downtown</v>
          </cell>
        </row>
        <row r="652">
          <cell r="E652">
            <v>59951</v>
          </cell>
          <cell r="F652" t="str">
            <v>Redding Downtown</v>
          </cell>
        </row>
        <row r="653">
          <cell r="E653">
            <v>59971</v>
          </cell>
          <cell r="F653" t="str">
            <v>Redding Downtown</v>
          </cell>
        </row>
        <row r="654">
          <cell r="E654">
            <v>59972</v>
          </cell>
          <cell r="F654" t="str">
            <v>Redding Downtown</v>
          </cell>
        </row>
        <row r="655">
          <cell r="E655">
            <v>59973</v>
          </cell>
          <cell r="F655" t="str">
            <v>Redding Downtown</v>
          </cell>
        </row>
        <row r="656">
          <cell r="E656">
            <v>59989</v>
          </cell>
          <cell r="F656" t="str">
            <v>Redding Downtown</v>
          </cell>
        </row>
        <row r="657">
          <cell r="E657">
            <v>59992</v>
          </cell>
          <cell r="F657" t="str">
            <v>Redding Downtown</v>
          </cell>
        </row>
        <row r="658">
          <cell r="E658">
            <v>59998</v>
          </cell>
          <cell r="F658" t="str">
            <v>Redding Downtown</v>
          </cell>
        </row>
        <row r="659">
          <cell r="E659">
            <v>59999</v>
          </cell>
          <cell r="F659" t="str">
            <v>Redding Downtown</v>
          </cell>
        </row>
        <row r="660">
          <cell r="E660">
            <v>60000</v>
          </cell>
          <cell r="F660" t="str">
            <v>Redding Downtown</v>
          </cell>
        </row>
        <row r="661">
          <cell r="E661">
            <v>60002</v>
          </cell>
          <cell r="F661" t="str">
            <v>Redding Downtown</v>
          </cell>
        </row>
        <row r="662">
          <cell r="E662">
            <v>60003</v>
          </cell>
          <cell r="F662" t="str">
            <v>Redding Downtown</v>
          </cell>
        </row>
        <row r="663">
          <cell r="E663">
            <v>60005</v>
          </cell>
          <cell r="F663" t="str">
            <v>Redding Downtown</v>
          </cell>
        </row>
        <row r="664">
          <cell r="E664">
            <v>60006</v>
          </cell>
          <cell r="F664" t="str">
            <v>Redding Downtown</v>
          </cell>
        </row>
        <row r="665">
          <cell r="E665">
            <v>60007</v>
          </cell>
          <cell r="F665" t="str">
            <v>Redding Downtown</v>
          </cell>
        </row>
        <row r="666">
          <cell r="E666">
            <v>60008</v>
          </cell>
          <cell r="F666" t="str">
            <v>Redding Downtown</v>
          </cell>
        </row>
        <row r="667">
          <cell r="E667">
            <v>60014</v>
          </cell>
          <cell r="F667" t="str">
            <v>Redding Downtown</v>
          </cell>
        </row>
        <row r="668">
          <cell r="E668">
            <v>60015</v>
          </cell>
          <cell r="F668" t="str">
            <v>Redding Downtown</v>
          </cell>
        </row>
        <row r="669">
          <cell r="E669">
            <v>60016</v>
          </cell>
          <cell r="F669" t="str">
            <v>Redding Downtown</v>
          </cell>
        </row>
        <row r="670">
          <cell r="E670">
            <v>60017</v>
          </cell>
          <cell r="F670" t="str">
            <v>Redding Downtown</v>
          </cell>
        </row>
        <row r="671">
          <cell r="E671">
            <v>60018</v>
          </cell>
          <cell r="F671" t="str">
            <v>Redding Downtown</v>
          </cell>
        </row>
        <row r="672">
          <cell r="E672">
            <v>60019</v>
          </cell>
          <cell r="F672" t="str">
            <v>Redding Downtown</v>
          </cell>
        </row>
        <row r="673">
          <cell r="E673">
            <v>60020</v>
          </cell>
          <cell r="F673" t="str">
            <v>Redding Downtown</v>
          </cell>
        </row>
        <row r="674">
          <cell r="E674">
            <v>60021</v>
          </cell>
          <cell r="F674" t="str">
            <v>Redding Downtown</v>
          </cell>
        </row>
        <row r="675">
          <cell r="E675">
            <v>60022</v>
          </cell>
          <cell r="F675" t="str">
            <v>Redding Downtown</v>
          </cell>
        </row>
        <row r="676">
          <cell r="E676">
            <v>60023</v>
          </cell>
          <cell r="F676" t="str">
            <v>Redding Downtown</v>
          </cell>
        </row>
        <row r="677">
          <cell r="E677">
            <v>60024</v>
          </cell>
          <cell r="F677" t="str">
            <v>Redding Downtown</v>
          </cell>
        </row>
        <row r="678">
          <cell r="E678">
            <v>60025</v>
          </cell>
          <cell r="F678" t="str">
            <v>Redding Downtown</v>
          </cell>
        </row>
        <row r="679">
          <cell r="E679">
            <v>60026</v>
          </cell>
          <cell r="F679" t="str">
            <v>Redding Downtown</v>
          </cell>
        </row>
        <row r="680">
          <cell r="E680">
            <v>60027</v>
          </cell>
          <cell r="F680" t="str">
            <v>Redding Downtown</v>
          </cell>
        </row>
        <row r="681">
          <cell r="E681">
            <v>60028</v>
          </cell>
          <cell r="F681" t="str">
            <v>Redding Downtown</v>
          </cell>
        </row>
        <row r="682">
          <cell r="E682">
            <v>60029</v>
          </cell>
          <cell r="F682" t="str">
            <v>Redding Downtown</v>
          </cell>
        </row>
        <row r="683">
          <cell r="E683">
            <v>60030</v>
          </cell>
          <cell r="F683" t="str">
            <v>Redding Downtown</v>
          </cell>
        </row>
        <row r="684">
          <cell r="E684">
            <v>60031</v>
          </cell>
          <cell r="F684" t="str">
            <v>Redding Downtown</v>
          </cell>
        </row>
        <row r="685">
          <cell r="E685">
            <v>60032</v>
          </cell>
          <cell r="F685" t="str">
            <v>Redding Downtown</v>
          </cell>
        </row>
        <row r="686">
          <cell r="E686">
            <v>60033</v>
          </cell>
          <cell r="F686" t="str">
            <v>Redding Downtown</v>
          </cell>
        </row>
        <row r="687">
          <cell r="E687">
            <v>60034</v>
          </cell>
          <cell r="F687" t="str">
            <v>Redding Downtown</v>
          </cell>
        </row>
        <row r="688">
          <cell r="E688">
            <v>60035</v>
          </cell>
          <cell r="F688" t="str">
            <v>Redding Downtown</v>
          </cell>
        </row>
        <row r="689">
          <cell r="E689">
            <v>60036</v>
          </cell>
          <cell r="F689" t="str">
            <v>Redding Downtown</v>
          </cell>
        </row>
        <row r="690">
          <cell r="E690">
            <v>60037</v>
          </cell>
          <cell r="F690" t="str">
            <v>Redding Downtown</v>
          </cell>
        </row>
        <row r="691">
          <cell r="E691">
            <v>60038</v>
          </cell>
          <cell r="F691" t="str">
            <v>Redding Downtown</v>
          </cell>
        </row>
        <row r="692">
          <cell r="E692">
            <v>60039</v>
          </cell>
          <cell r="F692" t="str">
            <v>Redding Downtown</v>
          </cell>
        </row>
        <row r="693">
          <cell r="E693">
            <v>60040</v>
          </cell>
          <cell r="F693" t="str">
            <v>Redding Downtown</v>
          </cell>
        </row>
        <row r="694">
          <cell r="E694">
            <v>60041</v>
          </cell>
          <cell r="F694" t="str">
            <v>Redding Downtown</v>
          </cell>
        </row>
        <row r="695">
          <cell r="E695">
            <v>60042</v>
          </cell>
          <cell r="F695" t="str">
            <v>Redding Downtown</v>
          </cell>
        </row>
        <row r="696">
          <cell r="E696">
            <v>60043</v>
          </cell>
          <cell r="F696" t="str">
            <v>Redding Downtown</v>
          </cell>
        </row>
        <row r="697">
          <cell r="E697">
            <v>60044</v>
          </cell>
          <cell r="F697" t="str">
            <v>Redding Downtown</v>
          </cell>
        </row>
        <row r="698">
          <cell r="E698">
            <v>60045</v>
          </cell>
          <cell r="F698" t="str">
            <v>Redding Downtown</v>
          </cell>
        </row>
        <row r="699">
          <cell r="E699">
            <v>60046</v>
          </cell>
          <cell r="F699" t="str">
            <v>Redding Downtown</v>
          </cell>
        </row>
        <row r="700">
          <cell r="E700">
            <v>60047</v>
          </cell>
          <cell r="F700" t="str">
            <v>Redding Downtown</v>
          </cell>
        </row>
        <row r="701">
          <cell r="E701">
            <v>60048</v>
          </cell>
          <cell r="F701" t="str">
            <v>Redding Downtown</v>
          </cell>
        </row>
        <row r="702">
          <cell r="E702">
            <v>60049</v>
          </cell>
          <cell r="F702" t="str">
            <v>Redding Downtown</v>
          </cell>
        </row>
        <row r="703">
          <cell r="E703">
            <v>60050</v>
          </cell>
          <cell r="F703" t="str">
            <v>Redding Downtown</v>
          </cell>
        </row>
        <row r="704">
          <cell r="E704">
            <v>60051</v>
          </cell>
          <cell r="F704" t="str">
            <v>Redding Downtown</v>
          </cell>
        </row>
        <row r="705">
          <cell r="E705">
            <v>60052</v>
          </cell>
          <cell r="F705" t="str">
            <v>Redding Downtown</v>
          </cell>
        </row>
        <row r="706">
          <cell r="E706">
            <v>60053</v>
          </cell>
          <cell r="F706" t="str">
            <v>Redding Downtown</v>
          </cell>
        </row>
        <row r="707">
          <cell r="E707">
            <v>60054</v>
          </cell>
          <cell r="F707" t="str">
            <v>Redding Downtown</v>
          </cell>
        </row>
        <row r="708">
          <cell r="E708">
            <v>60055</v>
          </cell>
          <cell r="F708" t="str">
            <v>Redding Downtown</v>
          </cell>
        </row>
        <row r="709">
          <cell r="E709">
            <v>60056</v>
          </cell>
          <cell r="F709" t="str">
            <v>Redding Downtown</v>
          </cell>
        </row>
        <row r="710">
          <cell r="E710">
            <v>60057</v>
          </cell>
          <cell r="F710" t="str">
            <v>Redding Downtown</v>
          </cell>
        </row>
        <row r="711">
          <cell r="E711">
            <v>60443</v>
          </cell>
          <cell r="F711" t="str">
            <v>Redding Downtown</v>
          </cell>
        </row>
        <row r="712">
          <cell r="E712">
            <v>60444</v>
          </cell>
          <cell r="F712" t="str">
            <v>Redding Downtown</v>
          </cell>
        </row>
        <row r="713">
          <cell r="E713">
            <v>60453</v>
          </cell>
          <cell r="F713" t="str">
            <v>Redding Downtown</v>
          </cell>
        </row>
        <row r="714">
          <cell r="E714">
            <v>60454</v>
          </cell>
          <cell r="F714" t="str">
            <v>Redding Downtown</v>
          </cell>
        </row>
        <row r="715">
          <cell r="E715">
            <v>60463</v>
          </cell>
          <cell r="F715" t="str">
            <v>Redding Downtown</v>
          </cell>
        </row>
        <row r="716">
          <cell r="E716">
            <v>60464</v>
          </cell>
          <cell r="F716" t="str">
            <v>Redding Downtown</v>
          </cell>
        </row>
        <row r="717">
          <cell r="E717">
            <v>60468</v>
          </cell>
          <cell r="F717" t="str">
            <v>Redding Downtown</v>
          </cell>
        </row>
        <row r="718">
          <cell r="E718">
            <v>60469</v>
          </cell>
          <cell r="F718" t="str">
            <v>Redding Downtown</v>
          </cell>
        </row>
        <row r="719">
          <cell r="E719">
            <v>60472</v>
          </cell>
          <cell r="F719" t="str">
            <v>Redding Downtown</v>
          </cell>
        </row>
        <row r="720">
          <cell r="E720">
            <v>60945</v>
          </cell>
          <cell r="F720" t="str">
            <v>Redding Downtown</v>
          </cell>
        </row>
        <row r="721">
          <cell r="E721">
            <v>60957</v>
          </cell>
          <cell r="F721" t="str">
            <v>Redding Downtown</v>
          </cell>
        </row>
        <row r="722">
          <cell r="E722">
            <v>60964</v>
          </cell>
          <cell r="F722" t="str">
            <v>Redding Downtown</v>
          </cell>
        </row>
        <row r="723">
          <cell r="E723">
            <v>60976</v>
          </cell>
          <cell r="F723" t="str">
            <v>Redding Downtown</v>
          </cell>
        </row>
        <row r="724">
          <cell r="E724">
            <v>60990</v>
          </cell>
          <cell r="F724" t="str">
            <v>Redding Downtown</v>
          </cell>
        </row>
        <row r="725">
          <cell r="E725">
            <v>61027</v>
          </cell>
          <cell r="F725" t="str">
            <v>Redding Downtown</v>
          </cell>
        </row>
        <row r="726">
          <cell r="E726">
            <v>61063</v>
          </cell>
          <cell r="F726" t="str">
            <v>Redding Downtown</v>
          </cell>
        </row>
        <row r="727">
          <cell r="E727">
            <v>61344</v>
          </cell>
          <cell r="F727" t="str">
            <v>Redding Downtown</v>
          </cell>
        </row>
        <row r="728">
          <cell r="E728">
            <v>61349</v>
          </cell>
          <cell r="F728" t="str">
            <v>Redding Downtown</v>
          </cell>
        </row>
        <row r="729">
          <cell r="E729">
            <v>61360</v>
          </cell>
          <cell r="F729" t="str">
            <v>Redding Downtown</v>
          </cell>
        </row>
        <row r="730">
          <cell r="E730">
            <v>63560</v>
          </cell>
          <cell r="F730" t="str">
            <v>Redding Downtown</v>
          </cell>
        </row>
        <row r="731">
          <cell r="E731">
            <v>63587</v>
          </cell>
          <cell r="F731" t="str">
            <v>Redding Downtown</v>
          </cell>
        </row>
        <row r="732">
          <cell r="E732">
            <v>63588</v>
          </cell>
          <cell r="F732" t="str">
            <v>Redding Downtown</v>
          </cell>
        </row>
        <row r="733">
          <cell r="E733">
            <v>63593</v>
          </cell>
          <cell r="F733" t="str">
            <v>Redding Downtown</v>
          </cell>
        </row>
        <row r="734">
          <cell r="E734">
            <v>63597</v>
          </cell>
          <cell r="F734" t="str">
            <v>Redding Downtown</v>
          </cell>
        </row>
        <row r="735">
          <cell r="E735">
            <v>63600</v>
          </cell>
          <cell r="F735" t="str">
            <v>Redding Downtown</v>
          </cell>
        </row>
        <row r="736">
          <cell r="E736">
            <v>63601</v>
          </cell>
          <cell r="F736" t="str">
            <v>Redding Downtown</v>
          </cell>
        </row>
        <row r="737">
          <cell r="E737">
            <v>63602</v>
          </cell>
          <cell r="F737" t="str">
            <v>Redding Downtown</v>
          </cell>
        </row>
        <row r="738">
          <cell r="E738">
            <v>63604</v>
          </cell>
          <cell r="F738" t="str">
            <v>Redding Downtown</v>
          </cell>
        </row>
        <row r="739">
          <cell r="E739">
            <v>63607</v>
          </cell>
          <cell r="F739" t="str">
            <v>Redding Downtown</v>
          </cell>
        </row>
        <row r="740">
          <cell r="E740">
            <v>63613</v>
          </cell>
          <cell r="F740" t="str">
            <v>Redding Downtown</v>
          </cell>
        </row>
        <row r="741">
          <cell r="E741">
            <v>63624</v>
          </cell>
          <cell r="F741" t="str">
            <v>Redding Downtown</v>
          </cell>
        </row>
        <row r="742">
          <cell r="E742">
            <v>63627</v>
          </cell>
          <cell r="F742" t="str">
            <v>Redding Downtown</v>
          </cell>
        </row>
        <row r="743">
          <cell r="E743">
            <v>63630</v>
          </cell>
          <cell r="F743" t="str">
            <v>Redding Downtown</v>
          </cell>
        </row>
        <row r="744">
          <cell r="E744">
            <v>63633</v>
          </cell>
          <cell r="F744" t="str">
            <v>Redding Downtown</v>
          </cell>
        </row>
        <row r="745">
          <cell r="E745">
            <v>63635</v>
          </cell>
          <cell r="F745" t="str">
            <v>Redding Downtown</v>
          </cell>
        </row>
        <row r="746">
          <cell r="E746">
            <v>63638</v>
          </cell>
          <cell r="F746" t="str">
            <v>Redding Downtown</v>
          </cell>
        </row>
        <row r="747">
          <cell r="E747">
            <v>63640</v>
          </cell>
          <cell r="F747" t="str">
            <v>Redding Downtown</v>
          </cell>
        </row>
        <row r="748">
          <cell r="E748">
            <v>63641</v>
          </cell>
          <cell r="F748" t="str">
            <v>Redding Downtown</v>
          </cell>
        </row>
        <row r="749">
          <cell r="E749">
            <v>63642</v>
          </cell>
          <cell r="F749" t="str">
            <v>Redding Downtown</v>
          </cell>
        </row>
        <row r="750">
          <cell r="E750">
            <v>63643</v>
          </cell>
          <cell r="F750" t="str">
            <v>Redding Downtown</v>
          </cell>
        </row>
        <row r="751">
          <cell r="E751">
            <v>63645</v>
          </cell>
          <cell r="F751" t="str">
            <v>Redding Downtown</v>
          </cell>
        </row>
        <row r="752">
          <cell r="E752">
            <v>63653</v>
          </cell>
          <cell r="F752" t="str">
            <v>Redding Downtown</v>
          </cell>
        </row>
        <row r="753">
          <cell r="E753">
            <v>63661</v>
          </cell>
          <cell r="F753" t="str">
            <v>Redding Downtown</v>
          </cell>
        </row>
        <row r="754">
          <cell r="E754">
            <v>63662</v>
          </cell>
          <cell r="F754" t="str">
            <v>Redding Downtown</v>
          </cell>
        </row>
        <row r="755">
          <cell r="E755">
            <v>64466</v>
          </cell>
          <cell r="F755" t="str">
            <v>Redding Downtown</v>
          </cell>
        </row>
        <row r="756">
          <cell r="E756">
            <v>64467</v>
          </cell>
          <cell r="F756" t="str">
            <v>Redding Downtown</v>
          </cell>
        </row>
        <row r="757">
          <cell r="E757">
            <v>64473</v>
          </cell>
          <cell r="F757" t="str">
            <v>Redding Downtown</v>
          </cell>
        </row>
        <row r="758">
          <cell r="E758">
            <v>64474</v>
          </cell>
          <cell r="F758" t="str">
            <v>Redding Downtown</v>
          </cell>
        </row>
        <row r="759">
          <cell r="E759">
            <v>64476</v>
          </cell>
          <cell r="F759" t="str">
            <v>Redding Downtown</v>
          </cell>
        </row>
        <row r="760">
          <cell r="E760">
            <v>64483</v>
          </cell>
          <cell r="F760" t="str">
            <v>Redding Downtown</v>
          </cell>
        </row>
        <row r="761">
          <cell r="E761">
            <v>64487</v>
          </cell>
          <cell r="F761" t="str">
            <v>Redding Downtown</v>
          </cell>
        </row>
        <row r="762">
          <cell r="E762">
            <v>64488</v>
          </cell>
          <cell r="F762" t="str">
            <v>Redding Downtown</v>
          </cell>
        </row>
        <row r="763">
          <cell r="E763">
            <v>64687</v>
          </cell>
          <cell r="F763" t="str">
            <v>Redding Downtown</v>
          </cell>
        </row>
        <row r="764">
          <cell r="E764">
            <v>64691</v>
          </cell>
          <cell r="F764" t="str">
            <v>Redding Downtown</v>
          </cell>
        </row>
        <row r="765">
          <cell r="E765">
            <v>64697</v>
          </cell>
          <cell r="F765" t="str">
            <v>Redding Downtown</v>
          </cell>
        </row>
        <row r="766">
          <cell r="E766">
            <v>64699</v>
          </cell>
          <cell r="F766" t="str">
            <v>Redding Downtown</v>
          </cell>
        </row>
        <row r="767">
          <cell r="E767">
            <v>64700</v>
          </cell>
          <cell r="F767" t="str">
            <v>Redding Downtown</v>
          </cell>
        </row>
        <row r="768">
          <cell r="E768">
            <v>69226</v>
          </cell>
          <cell r="F768" t="str">
            <v>Redding Downtown</v>
          </cell>
        </row>
        <row r="769">
          <cell r="E769">
            <v>69444</v>
          </cell>
          <cell r="F769" t="str">
            <v>Redding Downtown</v>
          </cell>
        </row>
        <row r="770">
          <cell r="E770">
            <v>69446</v>
          </cell>
          <cell r="F770" t="str">
            <v>Redding Downtown</v>
          </cell>
        </row>
        <row r="771">
          <cell r="E771">
            <v>69455</v>
          </cell>
          <cell r="F771" t="str">
            <v>Redding Downtown</v>
          </cell>
        </row>
        <row r="772">
          <cell r="E772">
            <v>69456</v>
          </cell>
          <cell r="F772" t="str">
            <v>Redding Downtown</v>
          </cell>
        </row>
        <row r="773">
          <cell r="E773">
            <v>69561</v>
          </cell>
          <cell r="F773" t="str">
            <v>Redding Downtown</v>
          </cell>
        </row>
        <row r="774">
          <cell r="E774">
            <v>69566</v>
          </cell>
          <cell r="F774" t="str">
            <v>Redding Downtown</v>
          </cell>
        </row>
        <row r="775">
          <cell r="E775">
            <v>69592</v>
          </cell>
          <cell r="F775" t="str">
            <v>Redding Downtown</v>
          </cell>
        </row>
        <row r="776">
          <cell r="E776">
            <v>69593</v>
          </cell>
          <cell r="F776" t="str">
            <v>Redding Downtown</v>
          </cell>
        </row>
        <row r="777">
          <cell r="E777">
            <v>69594</v>
          </cell>
          <cell r="F777" t="str">
            <v>Redding Downtown</v>
          </cell>
        </row>
        <row r="778">
          <cell r="E778">
            <v>69600</v>
          </cell>
          <cell r="F778" t="str">
            <v>Redding Downtown</v>
          </cell>
        </row>
        <row r="779">
          <cell r="E779">
            <v>69605</v>
          </cell>
          <cell r="F779" t="str">
            <v>Redding Downtown</v>
          </cell>
        </row>
        <row r="780">
          <cell r="E780">
            <v>69606</v>
          </cell>
          <cell r="F780" t="str">
            <v>Redding Downtown</v>
          </cell>
        </row>
        <row r="781">
          <cell r="E781">
            <v>69607</v>
          </cell>
          <cell r="F781" t="str">
            <v>Redding Downtown</v>
          </cell>
        </row>
        <row r="782">
          <cell r="E782">
            <v>69611</v>
          </cell>
          <cell r="F782" t="str">
            <v>Redding Downtown</v>
          </cell>
        </row>
        <row r="783">
          <cell r="E783">
            <v>69613</v>
          </cell>
          <cell r="F783" t="str">
            <v>Redding Downtown</v>
          </cell>
        </row>
        <row r="784">
          <cell r="E784">
            <v>69614</v>
          </cell>
          <cell r="F784" t="str">
            <v>Redding Downtown</v>
          </cell>
        </row>
        <row r="785">
          <cell r="E785">
            <v>69615</v>
          </cell>
          <cell r="F785" t="str">
            <v>Redding Downtown</v>
          </cell>
        </row>
        <row r="786">
          <cell r="E786">
            <v>69616</v>
          </cell>
          <cell r="F786" t="str">
            <v>Redding Downtown</v>
          </cell>
        </row>
        <row r="787">
          <cell r="E787">
            <v>69617</v>
          </cell>
          <cell r="F787" t="str">
            <v>Redding Downtown</v>
          </cell>
        </row>
        <row r="788">
          <cell r="E788">
            <v>69618</v>
          </cell>
          <cell r="F788" t="str">
            <v>Redding Downtown</v>
          </cell>
        </row>
        <row r="789">
          <cell r="E789">
            <v>69619</v>
          </cell>
          <cell r="F789" t="str">
            <v>Redding Downtown</v>
          </cell>
        </row>
        <row r="790">
          <cell r="E790">
            <v>69622</v>
          </cell>
          <cell r="F790" t="str">
            <v>Redding Downtown</v>
          </cell>
        </row>
        <row r="791">
          <cell r="E791">
            <v>69625</v>
          </cell>
          <cell r="F791" t="str">
            <v>Redding Downtown</v>
          </cell>
        </row>
        <row r="792">
          <cell r="E792">
            <v>69630</v>
          </cell>
          <cell r="F792" t="str">
            <v>Redding Downtown</v>
          </cell>
        </row>
        <row r="793">
          <cell r="E793">
            <v>69652</v>
          </cell>
          <cell r="F793" t="str">
            <v>Redding Downtown</v>
          </cell>
        </row>
        <row r="794">
          <cell r="E794">
            <v>69657</v>
          </cell>
          <cell r="F794" t="str">
            <v>Redding Downtown</v>
          </cell>
        </row>
        <row r="795">
          <cell r="E795">
            <v>69658</v>
          </cell>
          <cell r="F795" t="str">
            <v>Redding Downtown</v>
          </cell>
        </row>
        <row r="796">
          <cell r="E796">
            <v>69659</v>
          </cell>
          <cell r="F796" t="str">
            <v>Redding Downtown</v>
          </cell>
        </row>
        <row r="797">
          <cell r="E797">
            <v>69661</v>
          </cell>
          <cell r="F797" t="str">
            <v>Redding Downtown</v>
          </cell>
        </row>
        <row r="798">
          <cell r="E798">
            <v>69662</v>
          </cell>
          <cell r="F798" t="str">
            <v>Redding Downtown</v>
          </cell>
        </row>
        <row r="799">
          <cell r="E799">
            <v>69663</v>
          </cell>
          <cell r="F799" t="str">
            <v>Redding Downtown</v>
          </cell>
        </row>
        <row r="800">
          <cell r="E800">
            <v>76517</v>
          </cell>
          <cell r="F800" t="str">
            <v>Anderson</v>
          </cell>
        </row>
        <row r="801">
          <cell r="E801">
            <v>76518</v>
          </cell>
          <cell r="F801" t="str">
            <v>Anderson</v>
          </cell>
        </row>
        <row r="802">
          <cell r="E802">
            <v>76519</v>
          </cell>
          <cell r="F802" t="str">
            <v>Anderson</v>
          </cell>
        </row>
        <row r="803">
          <cell r="E803">
            <v>76522</v>
          </cell>
          <cell r="F803" t="str">
            <v>Anderson</v>
          </cell>
        </row>
        <row r="804">
          <cell r="E804">
            <v>76524</v>
          </cell>
          <cell r="F804" t="str">
            <v>Anderson</v>
          </cell>
        </row>
        <row r="805">
          <cell r="E805">
            <v>76532</v>
          </cell>
          <cell r="F805" t="str">
            <v>Anderson</v>
          </cell>
        </row>
        <row r="806">
          <cell r="E806">
            <v>76534</v>
          </cell>
          <cell r="F806" t="str">
            <v>Anderson</v>
          </cell>
        </row>
        <row r="807">
          <cell r="E807">
            <v>76539</v>
          </cell>
          <cell r="F807" t="str">
            <v>Anderson</v>
          </cell>
        </row>
        <row r="808">
          <cell r="E808">
            <v>76540</v>
          </cell>
          <cell r="F808" t="str">
            <v>Anderson</v>
          </cell>
        </row>
        <row r="809">
          <cell r="E809">
            <v>76545</v>
          </cell>
          <cell r="F809" t="str">
            <v>Anderson</v>
          </cell>
        </row>
        <row r="810">
          <cell r="E810">
            <v>76549</v>
          </cell>
          <cell r="F810" t="str">
            <v>Anderson</v>
          </cell>
        </row>
        <row r="811">
          <cell r="E811">
            <v>76551</v>
          </cell>
          <cell r="F811" t="str">
            <v>Anderson</v>
          </cell>
        </row>
        <row r="812">
          <cell r="E812">
            <v>76556</v>
          </cell>
          <cell r="F812" t="str">
            <v>Anderson</v>
          </cell>
        </row>
        <row r="813">
          <cell r="E813">
            <v>76559</v>
          </cell>
          <cell r="F813" t="str">
            <v>Anderson</v>
          </cell>
        </row>
        <row r="814">
          <cell r="E814">
            <v>76578</v>
          </cell>
          <cell r="F814" t="str">
            <v>Anderson</v>
          </cell>
        </row>
        <row r="815">
          <cell r="E815">
            <v>76583</v>
          </cell>
          <cell r="F815" t="str">
            <v>Anderson</v>
          </cell>
        </row>
        <row r="816">
          <cell r="E816">
            <v>77837</v>
          </cell>
          <cell r="F816" t="str">
            <v>Anderson</v>
          </cell>
        </row>
        <row r="817">
          <cell r="E817">
            <v>77839</v>
          </cell>
          <cell r="F817" t="str">
            <v>Anderson</v>
          </cell>
        </row>
        <row r="818">
          <cell r="E818">
            <v>77870</v>
          </cell>
          <cell r="F818" t="str">
            <v>Anderson</v>
          </cell>
        </row>
        <row r="819">
          <cell r="E819">
            <v>77872</v>
          </cell>
          <cell r="F819" t="str">
            <v>Anderson</v>
          </cell>
        </row>
        <row r="820">
          <cell r="E820">
            <v>78643</v>
          </cell>
          <cell r="F820" t="str">
            <v>Anderson</v>
          </cell>
        </row>
        <row r="821">
          <cell r="E821">
            <v>78645</v>
          </cell>
          <cell r="F821" t="str">
            <v>Anderson</v>
          </cell>
        </row>
        <row r="822">
          <cell r="E822">
            <v>78646</v>
          </cell>
          <cell r="F822" t="str">
            <v>Anderson</v>
          </cell>
        </row>
        <row r="823">
          <cell r="E823">
            <v>78649</v>
          </cell>
          <cell r="F823" t="str">
            <v>Anderson</v>
          </cell>
        </row>
        <row r="824">
          <cell r="E824">
            <v>78790</v>
          </cell>
          <cell r="F824" t="str">
            <v>Anderson</v>
          </cell>
        </row>
        <row r="825">
          <cell r="E825">
            <v>79029</v>
          </cell>
          <cell r="F825" t="str">
            <v>Anderson</v>
          </cell>
        </row>
        <row r="826">
          <cell r="E826">
            <v>79052</v>
          </cell>
          <cell r="F826" t="str">
            <v>Anderson</v>
          </cell>
        </row>
        <row r="827">
          <cell r="E827">
            <v>79059</v>
          </cell>
          <cell r="F827" t="str">
            <v>Anderson</v>
          </cell>
        </row>
        <row r="828">
          <cell r="E828">
            <v>79062</v>
          </cell>
          <cell r="F828" t="str">
            <v>Anderson</v>
          </cell>
        </row>
        <row r="829">
          <cell r="E829">
            <v>79078</v>
          </cell>
          <cell r="F829" t="str">
            <v>Anderson</v>
          </cell>
        </row>
        <row r="830">
          <cell r="E830">
            <v>79099</v>
          </cell>
          <cell r="F830" t="str">
            <v>Anderson</v>
          </cell>
        </row>
        <row r="831">
          <cell r="E831">
            <v>79120</v>
          </cell>
          <cell r="F831" t="str">
            <v>Anderson</v>
          </cell>
        </row>
        <row r="832">
          <cell r="E832">
            <v>79122</v>
          </cell>
          <cell r="F832" t="str">
            <v>Anderson</v>
          </cell>
        </row>
        <row r="833">
          <cell r="E833">
            <v>79123</v>
          </cell>
          <cell r="F833" t="str">
            <v>Anderson</v>
          </cell>
        </row>
        <row r="834">
          <cell r="E834">
            <v>79126</v>
          </cell>
          <cell r="F834" t="str">
            <v>Anderson</v>
          </cell>
        </row>
        <row r="835">
          <cell r="E835">
            <v>79613</v>
          </cell>
          <cell r="F835" t="str">
            <v>Anderson</v>
          </cell>
        </row>
        <row r="836">
          <cell r="E836">
            <v>79615</v>
          </cell>
          <cell r="F836" t="str">
            <v>Anderson</v>
          </cell>
        </row>
        <row r="837">
          <cell r="E837">
            <v>79616</v>
          </cell>
          <cell r="F837" t="str">
            <v>Anderson</v>
          </cell>
        </row>
        <row r="838">
          <cell r="E838">
            <v>79617</v>
          </cell>
          <cell r="F838" t="str">
            <v>Anderson</v>
          </cell>
        </row>
        <row r="839">
          <cell r="E839">
            <v>79621</v>
          </cell>
          <cell r="F839" t="str">
            <v>Anderson</v>
          </cell>
        </row>
        <row r="840">
          <cell r="E840">
            <v>79981</v>
          </cell>
          <cell r="F840" t="str">
            <v>Anderson</v>
          </cell>
        </row>
        <row r="841">
          <cell r="E841">
            <v>79985</v>
          </cell>
          <cell r="F841" t="str">
            <v>Anderson</v>
          </cell>
        </row>
        <row r="842">
          <cell r="E842">
            <v>79988</v>
          </cell>
          <cell r="F842" t="str">
            <v>Anderson</v>
          </cell>
        </row>
        <row r="843">
          <cell r="E843">
            <v>79993</v>
          </cell>
          <cell r="F843" t="str">
            <v>Anderson</v>
          </cell>
        </row>
      </sheetData>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Matouka, Neil@ARB" id="{C5E7C275-BC54-3E42-AFF0-D7A88BABC1C2}" userId="S::neil.matouka@arb.ca.gov::39cb4466-e0d2-4842-a332-b1de2e81e87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81" totalsRowShown="0" headerRowDxfId="53" headerRowBorderDxfId="52" tableBorderDxfId="51" totalsRowBorderDxfId="50">
  <tableColumns count="9">
    <tableColumn id="1" xr3:uid="{00000000-0010-0000-0000-000001000000}" name="Modeling Parameters" dataDxfId="49"/>
    <tableColumn id="2" xr3:uid="{00000000-0010-0000-0000-000002000000}" name="Category" dataDxfId="48"/>
    <tableColumn id="3" xr3:uid="{00000000-0010-0000-0000-000003000000}" name="2005" dataDxfId="47"/>
    <tableColumn id="4" xr3:uid="{00000000-0010-0000-0000-000004000000}" name="Base Year" dataDxfId="46"/>
    <tableColumn id="5" xr3:uid="{00000000-0010-0000-0000-000005000000}" name="2020" dataDxfId="45"/>
    <tableColumn id="6" xr3:uid="{00000000-0010-0000-0000-000006000000}" name="2035" dataDxfId="44"/>
    <tableColumn id="7" xr3:uid="{00000000-0010-0000-0000-000007000000}" name="Plan Horizon Year" dataDxfId="43"/>
    <tableColumn id="8" xr3:uid="{00000000-0010-0000-0000-000008000000}" name="Data Source" dataDxfId="42"/>
    <tableColumn id="9" xr3:uid="{A80A5443-B3BF-486C-A434-5DDD1092B997}" name="Reference" dataDxfId="41"/>
  </tableColumns>
  <tableStyleInfo name="TableStyleLight7" showFirstColumn="0" showLastColumn="0" showRowStripes="1" showColumnStripes="0"/>
  <extLst>
    <ext xmlns:x14="http://schemas.microsoft.com/office/spreadsheetml/2009/9/main" uri="{504A1905-F514-4f6f-8877-14C23A59335A}">
      <x14:table altText="Table 1 Data Table Template" altTextSummary="This table includes a list of modeling parameters and lables them by category, 2005m base year, 2020, 2035, plan horizon year, and data sourc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G12" totalsRowShown="0" headerRowDxfId="40" dataDxfId="38" headerRowBorderDxfId="39" tableBorderDxfId="37" totalsRowBorderDxfId="36">
  <autoFilter ref="A3:G12" xr:uid="{00000000-0009-0000-0100-000002000000}"/>
  <tableColumns count="7">
    <tableColumn id="1" xr3:uid="{00000000-0010-0000-0100-000001000000}" name="RTP/SCS Strategy" dataDxfId="35"/>
    <tableColumn id="2" xr3:uid="{00000000-0010-0000-0100-000002000000}" name="Category" dataDxfId="34"/>
    <tableColumn id="3" xr3:uid="{00000000-0010-0000-0100-000003000000}" name="Strategy in Previous SCS (Yes/No)" dataDxfId="33"/>
    <tableColumn id="4" xr3:uid="{00000000-0010-0000-0100-000004000000}" name="If strategy was also used in previous SCS, explain whether and how it is enhanced or modified" dataDxfId="32"/>
    <tableColumn id="5" xr3:uid="{00000000-0010-0000-0100-000005000000}" name="Strategy Quantified in Travel Demand Model (Yes/No)" dataDxfId="31"/>
    <tableColumn id="6" xr3:uid="{00000000-0010-0000-0100-000006000000}" name="Strategy Quantified Off-Model (Yes/No)" dataDxfId="30"/>
    <tableColumn id="7" xr3:uid="{00000000-0010-0000-0100-000007000000}" name="Action(s)" dataDxfId="29"/>
  </tableColumns>
  <tableStyleInfo name="TableStyleLight7" showFirstColumn="0" showLastColumn="0" showRowStripes="1" showColumnStripes="0"/>
  <extLst>
    <ext xmlns:x14="http://schemas.microsoft.com/office/spreadsheetml/2009/9/main" uri="{504A1905-F514-4f6f-8877-14C23A59335A}">
      <x14:table altText="Table 2 Example Table RTP/SCS Strategies and Actions" altTextSummary="This table is intended to serve as an example table that lists the RTP/SCS strategy, idenfies what policy category, if the strategy was used in the previous SCS, if the strategy was used in the previous SCS whether and how it is enhanced, is the strategy quantified in the tracel demand model or off model, and what actions are identified to implement the strateg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8" displayName="Table8" ref="A3:M4" totalsRowShown="0" headerRowDxfId="28" dataDxfId="26" headerRowBorderDxfId="27" tableBorderDxfId="25" totalsRowBorderDxfId="24">
  <autoFilter ref="A3:M4" xr:uid="{00000000-0009-0000-0100-000008000000}"/>
  <tableColumns count="13">
    <tableColumn id="1" xr3:uid="{00000000-0010-0000-0200-000001000000}" name="Project profile " dataDxfId="23"/>
    <tableColumn id="2" xr3:uid="{00000000-0010-0000-0200-000002000000}" name="Project title/name" dataDxfId="22"/>
    <tableColumn id="3" xr3:uid="{00000000-0010-0000-0200-000003000000}" name="Project Description" dataDxfId="21"/>
    <tableColumn id="4" xr3:uid="{00000000-0010-0000-0200-000004000000}" name="Project Category: Road expansion*" dataDxfId="20"/>
    <tableColumn id="5" xr3:uid="{00000000-0010-0000-0200-000005000000}" name="Project Category: Road maintenance*" dataDxfId="19"/>
    <tableColumn id="6" xr3:uid="{00000000-0010-0000-0200-000006000000}" name="Project Category:    Active transportation*" dataDxfId="18"/>
    <tableColumn id="7" xr3:uid="{00000000-0010-0000-0200-000007000000}" name="Project Category: Transit*" dataDxfId="17"/>
    <tableColumn id="8" xr3:uid="{00000000-0010-0000-0200-000008000000}" name="Project Category: Other*" dataDxfId="16"/>
    <tableColumn id="9" xr3:uid="{00000000-0010-0000-0200-000009000000}" name="Cost (Year $s)" dataDxfId="15"/>
    <tableColumn id="10" xr3:uid="{00000000-0010-0000-0200-00000A000000}" name="Funding sources**_x000a_(Local, Regional, State, Federal)" dataDxfId="14"/>
    <tableColumn id="11" xr3:uid="{00000000-0010-0000-0200-00000B000000}" name="Project Timeline: Through 2035*" dataDxfId="13"/>
    <tableColumn id="12" xr3:uid="{00000000-0010-0000-0200-00000C000000}" name="Project Timeline: Beyond 2035*" dataDxfId="12"/>
    <tableColumn id="13" xr3:uid="{00000000-0010-0000-0200-00000D000000}" name="Project location" dataDxfId="11"/>
  </tableColumns>
  <tableStyleInfo name="TableStyleLight7" showFirstColumn="0" showLastColumn="0" showRowStripes="1" showColumnStripes="0"/>
  <extLst>
    <ext xmlns:x14="http://schemas.microsoft.com/office/spreadsheetml/2009/9/main" uri="{504A1905-F514-4f6f-8877-14C23A59335A}">
      <x14:table altText="Table 3 Example Table for Transportation Project Funding" altTextSummary="The columns in this table are as follows: project profile; project title/name; project description; project category: road expansion, road maintenance, active transportation, transit, other; cost; funding source; project timeline through 2035 or beyond 2035; and project locatio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A3:I7" totalsRowShown="0" headerRowDxfId="10" headerRowBorderDxfId="9" tableBorderDxfId="8" totalsRowBorderDxfId="7">
  <autoFilter ref="A3:I7" xr:uid="{00000000-0009-0000-0100-000009000000}"/>
  <tableColumns count="9">
    <tableColumn id="1" xr3:uid="{00000000-0010-0000-0300-000001000000}" name="Strategies" dataDxfId="6"/>
    <tableColumn id="2" xr3:uid="{00000000-0010-0000-0300-000002000000}" name="Density Increase" dataDxfId="5"/>
    <tableColumn id="3" xr3:uid="{00000000-0010-0000-0300-000003000000}" name="Transit-oriented Development" dataDxfId="4"/>
    <tableColumn id="4" xr3:uid="{00000000-0010-0000-0300-000004000000}" name="Transit Network" dataDxfId="3"/>
    <tableColumn id="5" xr3:uid="{00000000-0010-0000-0300-000005000000}" name="Active Transportation"/>
    <tableColumn id="6" xr3:uid="{00000000-0010-0000-0300-000006000000}" name="Telecommute" dataDxfId="2"/>
    <tableColumn id="7" xr3:uid="{00000000-0010-0000-0300-000007000000}" name="Carpool, vanpool and other pooling-based trip reduction programs (e.g, CalVans and Rule 9410)" dataDxfId="1"/>
    <tableColumn id="8" xr3:uid="{00000000-0010-0000-0300-000008000000}" name="EV incentive program" dataDxfId="0"/>
    <tableColumn id="9" xr3:uid="{00000000-0010-0000-0300-000009000000}" name="EV infrastructure program"/>
  </tableColumns>
  <tableStyleInfo name="TableStyleLight7" showFirstColumn="0" showLastColumn="0" showRowStripes="1" showColumnStripes="0"/>
  <extLst>
    <ext xmlns:x14="http://schemas.microsoft.com/office/spreadsheetml/2009/9/main" uri="{504A1905-F514-4f6f-8877-14C23A59335A}">
      <x14:table altText="Table 4 Example Table for Tracking Implementation Analysis" altTextSummary="This table is intended to serve as an example listing out strategies and associated metrics/data request to MP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8" dT="2020-07-08T20:42:19.10" personId="{C5E7C275-BC54-3E42-AFF0-D7A88BABC1C2}" id="{8B566D01-7824-0040-AA27-AE91E694BD91}">
    <text>What category should be here? None?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zoomScale="60" zoomScaleNormal="60" workbookViewId="0">
      <pane xSplit="1" ySplit="3" topLeftCell="B46" activePane="bottomRight" state="frozen"/>
      <selection pane="topRight" activeCell="B1" sqref="B1"/>
      <selection pane="bottomLeft" activeCell="A4" sqref="A4"/>
      <selection pane="bottomRight" activeCell="H61" sqref="H61:I61"/>
    </sheetView>
  </sheetViews>
  <sheetFormatPr defaultColWidth="8.85546875" defaultRowHeight="14.25"/>
  <cols>
    <col min="1" max="1" width="61.85546875" style="1" customWidth="1"/>
    <col min="2" max="2" width="55.28515625" style="4" customWidth="1"/>
    <col min="3" max="5" width="17.5703125" style="1" bestFit="1" customWidth="1"/>
    <col min="6" max="6" width="15.5703125" style="1" bestFit="1" customWidth="1"/>
    <col min="7" max="7" width="22.140625" style="1" bestFit="1" customWidth="1"/>
    <col min="8" max="8" width="59" style="1" customWidth="1"/>
    <col min="9" max="9" width="125.28515625" style="1" customWidth="1"/>
    <col min="10" max="10" width="52.5703125" style="1" customWidth="1"/>
    <col min="11" max="11" width="21.5703125" style="1" customWidth="1"/>
    <col min="12" max="12" width="25.42578125" style="1" customWidth="1"/>
    <col min="13" max="16384" width="8.85546875" style="1"/>
  </cols>
  <sheetData>
    <row r="1" spans="1:11" ht="20.25">
      <c r="A1" s="3" t="s">
        <v>176</v>
      </c>
      <c r="B1" s="5"/>
      <c r="E1" s="87"/>
      <c r="I1" s="92" t="s">
        <v>179</v>
      </c>
    </row>
    <row r="2" spans="1:11">
      <c r="D2" s="1">
        <v>2010</v>
      </c>
      <c r="G2" s="1">
        <v>2042</v>
      </c>
      <c r="I2" s="1" t="s">
        <v>155</v>
      </c>
    </row>
    <row r="3" spans="1:11" ht="15.75">
      <c r="A3" s="16" t="s">
        <v>19</v>
      </c>
      <c r="B3" s="17" t="s">
        <v>12</v>
      </c>
      <c r="C3" s="18" t="s">
        <v>108</v>
      </c>
      <c r="D3" s="18" t="s">
        <v>1</v>
      </c>
      <c r="E3" s="18" t="s">
        <v>109</v>
      </c>
      <c r="F3" s="18" t="s">
        <v>110</v>
      </c>
      <c r="G3" s="18" t="s">
        <v>20</v>
      </c>
      <c r="H3" s="19" t="s">
        <v>22</v>
      </c>
      <c r="I3" s="84" t="s">
        <v>154</v>
      </c>
    </row>
    <row r="4" spans="1:11" ht="31.5" customHeight="1">
      <c r="A4" s="10" t="s">
        <v>90</v>
      </c>
      <c r="B4" s="6" t="s">
        <v>23</v>
      </c>
      <c r="C4" s="85">
        <v>173029</v>
      </c>
      <c r="D4" s="85">
        <v>177223</v>
      </c>
      <c r="E4" s="86">
        <v>191905</v>
      </c>
      <c r="F4" s="73">
        <v>187559</v>
      </c>
      <c r="G4" s="74">
        <v>188241</v>
      </c>
      <c r="H4" s="15" t="s">
        <v>24</v>
      </c>
      <c r="I4" s="31" t="s">
        <v>160</v>
      </c>
    </row>
    <row r="5" spans="1:11" ht="28.5">
      <c r="A5" s="10" t="s">
        <v>25</v>
      </c>
      <c r="B5" s="6" t="s">
        <v>23</v>
      </c>
      <c r="C5" s="7" t="s">
        <v>156</v>
      </c>
      <c r="D5" s="7" t="s">
        <v>156</v>
      </c>
      <c r="E5" s="7" t="s">
        <v>156</v>
      </c>
      <c r="F5" s="75">
        <v>18.920000000000002</v>
      </c>
      <c r="G5" s="76">
        <v>18.46</v>
      </c>
      <c r="H5" s="15" t="s">
        <v>24</v>
      </c>
      <c r="I5" s="31" t="s">
        <v>159</v>
      </c>
    </row>
    <row r="6" spans="1:11" ht="15">
      <c r="A6" s="10" t="s">
        <v>26</v>
      </c>
      <c r="B6" s="6" t="s">
        <v>23</v>
      </c>
      <c r="C6" s="7" t="s">
        <v>157</v>
      </c>
      <c r="D6" s="7" t="s">
        <v>157</v>
      </c>
      <c r="E6" s="7" t="s">
        <v>157</v>
      </c>
      <c r="F6" s="7" t="s">
        <v>157</v>
      </c>
      <c r="G6" s="7" t="s">
        <v>157</v>
      </c>
      <c r="H6" s="15" t="s">
        <v>24</v>
      </c>
      <c r="I6" s="1" t="s">
        <v>158</v>
      </c>
    </row>
    <row r="7" spans="1:11" ht="29.25">
      <c r="A7" s="10" t="s">
        <v>27</v>
      </c>
      <c r="B7" s="6" t="s">
        <v>23</v>
      </c>
      <c r="C7" s="77">
        <v>42227</v>
      </c>
      <c r="D7" s="77">
        <v>41023</v>
      </c>
      <c r="E7" s="77">
        <v>46007</v>
      </c>
      <c r="F7" s="77">
        <v>46007</v>
      </c>
      <c r="G7" s="88">
        <v>45840</v>
      </c>
      <c r="H7" s="15" t="s">
        <v>24</v>
      </c>
      <c r="I7" s="31" t="s">
        <v>163</v>
      </c>
      <c r="K7"/>
    </row>
    <row r="8" spans="1:11" ht="29.25">
      <c r="A8" s="10" t="s">
        <v>28</v>
      </c>
      <c r="B8" s="6" t="s">
        <v>23</v>
      </c>
      <c r="C8" s="73">
        <v>67392</v>
      </c>
      <c r="D8" s="73">
        <v>70346</v>
      </c>
      <c r="E8" s="73">
        <v>78231</v>
      </c>
      <c r="F8" s="73">
        <v>75533</v>
      </c>
      <c r="G8" s="74">
        <v>75815</v>
      </c>
      <c r="H8" s="15" t="s">
        <v>24</v>
      </c>
      <c r="I8" s="31" t="s">
        <v>162</v>
      </c>
    </row>
    <row r="9" spans="1:11" ht="28.5">
      <c r="A9" s="10" t="s">
        <v>29</v>
      </c>
      <c r="B9" s="6" t="s">
        <v>23</v>
      </c>
      <c r="C9" s="73">
        <v>69629</v>
      </c>
      <c r="D9" s="73">
        <v>63054</v>
      </c>
      <c r="E9" s="73">
        <v>73585</v>
      </c>
      <c r="F9" s="73">
        <v>82682</v>
      </c>
      <c r="G9" s="74">
        <v>85633</v>
      </c>
      <c r="H9" s="15" t="s">
        <v>24</v>
      </c>
      <c r="I9" s="31" t="s">
        <v>161</v>
      </c>
    </row>
    <row r="10" spans="1:11" ht="42.75">
      <c r="A10" s="10" t="s">
        <v>31</v>
      </c>
      <c r="B10" s="6" t="s">
        <v>30</v>
      </c>
      <c r="C10" s="7" t="s">
        <v>157</v>
      </c>
      <c r="D10" s="89">
        <f>14617+198106</f>
        <v>212723</v>
      </c>
      <c r="E10" s="89">
        <f>17981+202643</f>
        <v>220624</v>
      </c>
      <c r="F10" s="90">
        <f>(11201189492/43560)</f>
        <v>257143.9277318641</v>
      </c>
      <c r="G10" s="90">
        <f>(11258417939/43560)</f>
        <v>258457.71209825529</v>
      </c>
      <c r="H10" s="15" t="s">
        <v>32</v>
      </c>
      <c r="I10" s="31" t="s">
        <v>178</v>
      </c>
    </row>
    <row r="11" spans="1:11" ht="43.5">
      <c r="A11" s="10" t="s">
        <v>33</v>
      </c>
      <c r="B11" s="6" t="s">
        <v>30</v>
      </c>
      <c r="C11" s="73">
        <f>70343/(1-0.0893)</f>
        <v>77240.584166026136</v>
      </c>
      <c r="D11" s="73">
        <f>71151/(1-0.0891)</f>
        <v>78110.659787023818</v>
      </c>
      <c r="E11" s="74">
        <f>78231/(1-0.0717)</f>
        <v>84273.402994721531</v>
      </c>
      <c r="F11" s="73">
        <v>82830</v>
      </c>
      <c r="G11" s="74">
        <v>83155</v>
      </c>
      <c r="H11" s="15" t="s">
        <v>24</v>
      </c>
      <c r="I11" s="31" t="s">
        <v>164</v>
      </c>
    </row>
    <row r="12" spans="1:11" ht="43.5">
      <c r="A12" s="10" t="s">
        <v>34</v>
      </c>
      <c r="B12" s="6" t="s">
        <v>30</v>
      </c>
      <c r="C12" s="73">
        <f>48962/(1-0.0893)</f>
        <v>53763.039420226203</v>
      </c>
      <c r="D12" s="73">
        <f>49629/(1-0.0891)</f>
        <v>54483.477879020749</v>
      </c>
      <c r="E12" s="74">
        <f>59986/(1-0.0717)</f>
        <v>64619.196380480447</v>
      </c>
      <c r="F12" s="73">
        <v>58150</v>
      </c>
      <c r="G12" s="74">
        <v>58443</v>
      </c>
      <c r="H12" s="15" t="s">
        <v>24</v>
      </c>
      <c r="I12" s="31" t="s">
        <v>164</v>
      </c>
    </row>
    <row r="13" spans="1:11" ht="43.5">
      <c r="A13" s="10" t="s">
        <v>35</v>
      </c>
      <c r="B13" s="6" t="s">
        <v>30</v>
      </c>
      <c r="C13" s="73">
        <f>(13123+8258)/(1-0.0893)</f>
        <v>23477.544745799936</v>
      </c>
      <c r="D13" s="73">
        <f>(13264+8258)/(1-0.0891)</f>
        <v>23627.181908003073</v>
      </c>
      <c r="E13" s="74">
        <f>(15417+9226)/(1-0.0717)</f>
        <v>26546.375094258321</v>
      </c>
      <c r="F13" s="73">
        <v>24680</v>
      </c>
      <c r="G13" s="74">
        <v>24711</v>
      </c>
      <c r="H13" s="15" t="s">
        <v>36</v>
      </c>
      <c r="I13" s="31" t="s">
        <v>181</v>
      </c>
    </row>
    <row r="14" spans="1:11" ht="43.5">
      <c r="A14" s="11" t="s">
        <v>95</v>
      </c>
      <c r="B14" s="6" t="s">
        <v>30</v>
      </c>
      <c r="C14" s="7" t="s">
        <v>157</v>
      </c>
      <c r="D14" s="7">
        <v>0.36</v>
      </c>
      <c r="E14" s="7">
        <v>0.39</v>
      </c>
      <c r="F14" s="78">
        <f>F11/(10593115166/43560)</f>
        <v>0.34060564276508498</v>
      </c>
      <c r="G14" s="79">
        <f>G11/(10647343818/43560)</f>
        <v>0.34020051027904169</v>
      </c>
      <c r="H14" s="15" t="s">
        <v>32</v>
      </c>
      <c r="I14" s="31" t="s">
        <v>180</v>
      </c>
    </row>
    <row r="15" spans="1:11" ht="43.5">
      <c r="A15" s="11" t="s">
        <v>165</v>
      </c>
      <c r="B15" s="6" t="s">
        <v>30</v>
      </c>
      <c r="C15" s="7" t="s">
        <v>157</v>
      </c>
      <c r="D15" s="78">
        <v>3.54</v>
      </c>
      <c r="E15" s="78">
        <v>3.64</v>
      </c>
      <c r="F15" s="78">
        <f>5021/(61784529/43560)</f>
        <v>3.5399599793016141</v>
      </c>
      <c r="G15" s="79">
        <f>5031/(61784529/43560)</f>
        <v>3.5470102879638361</v>
      </c>
      <c r="H15" s="15" t="s">
        <v>32</v>
      </c>
      <c r="I15" s="31" t="s">
        <v>182</v>
      </c>
    </row>
    <row r="16" spans="1:11" ht="43.5">
      <c r="A16" s="11" t="s">
        <v>166</v>
      </c>
      <c r="B16" s="6" t="s">
        <v>30</v>
      </c>
      <c r="C16" s="7" t="s">
        <v>157</v>
      </c>
      <c r="D16" s="78">
        <v>3.58</v>
      </c>
      <c r="E16" s="78">
        <v>3.29</v>
      </c>
      <c r="F16" s="78">
        <f>41368/(626074810/43560)</f>
        <v>2.8782344397469051</v>
      </c>
      <c r="G16" s="79">
        <f>41505/(663724203/43560)</f>
        <v>2.7239594274671948</v>
      </c>
      <c r="H16" s="15" t="s">
        <v>32</v>
      </c>
      <c r="I16" s="31" t="s">
        <v>182</v>
      </c>
    </row>
    <row r="17" spans="1:9" ht="43.5">
      <c r="A17" s="11" t="s">
        <v>167</v>
      </c>
      <c r="B17" s="6" t="s">
        <v>30</v>
      </c>
      <c r="C17" s="7" t="s">
        <v>157</v>
      </c>
      <c r="D17" s="78">
        <v>2.58</v>
      </c>
      <c r="E17" s="78">
        <v>2.44</v>
      </c>
      <c r="F17" s="78">
        <f>4628/(88572705/43560)</f>
        <v>2.2760474572838212</v>
      </c>
      <c r="G17" s="79">
        <f>4642/(88572705/43560)</f>
        <v>2.2829326483819141</v>
      </c>
      <c r="H17" s="15" t="s">
        <v>32</v>
      </c>
      <c r="I17" s="31" t="s">
        <v>182</v>
      </c>
    </row>
    <row r="18" spans="1:9" ht="43.5">
      <c r="A18" s="11" t="s">
        <v>168</v>
      </c>
      <c r="B18" s="6" t="s">
        <v>30</v>
      </c>
      <c r="C18" s="7" t="s">
        <v>157</v>
      </c>
      <c r="D18" s="78">
        <v>0.88</v>
      </c>
      <c r="E18" s="78">
        <v>0.91</v>
      </c>
      <c r="F18" s="78">
        <f>51869/(763467775/43560)</f>
        <v>2.959409308402047</v>
      </c>
      <c r="G18" s="79">
        <f>52049/(789469284/43560)</f>
        <v>2.8718716306637209</v>
      </c>
      <c r="H18" s="15" t="s">
        <v>32</v>
      </c>
      <c r="I18" s="31" t="s">
        <v>182</v>
      </c>
    </row>
    <row r="19" spans="1:9" ht="43.5">
      <c r="A19" s="91" t="s">
        <v>169</v>
      </c>
      <c r="B19" s="6" t="s">
        <v>30</v>
      </c>
      <c r="C19" s="7" t="s">
        <v>157</v>
      </c>
      <c r="D19" s="78">
        <v>8.34</v>
      </c>
      <c r="E19" s="78">
        <v>8.9600000000000009</v>
      </c>
      <c r="F19" s="95">
        <f>550/(3569928/43560)</f>
        <v>6.7110597188514722</v>
      </c>
      <c r="G19" s="96">
        <f>551/(3569928/43560)</f>
        <v>6.7232616456130199</v>
      </c>
      <c r="H19" s="15" t="s">
        <v>32</v>
      </c>
      <c r="I19" s="31" t="s">
        <v>182</v>
      </c>
    </row>
    <row r="20" spans="1:9" ht="43.5">
      <c r="A20" s="91" t="s">
        <v>170</v>
      </c>
      <c r="B20" s="6" t="s">
        <v>30</v>
      </c>
      <c r="C20" s="7" t="s">
        <v>157</v>
      </c>
      <c r="D20" s="78">
        <v>9.89</v>
      </c>
      <c r="E20" s="78">
        <v>11.86</v>
      </c>
      <c r="F20" s="95">
        <f>2999/(14515038/43560)</f>
        <v>9.0000756456855289</v>
      </c>
      <c r="G20" s="96">
        <f>3005/(14515038/43560)</f>
        <v>9.018081799028014</v>
      </c>
      <c r="H20" s="15" t="s">
        <v>32</v>
      </c>
      <c r="I20" s="31" t="s">
        <v>182</v>
      </c>
    </row>
    <row r="21" spans="1:9" ht="43.5">
      <c r="A21" s="91" t="s">
        <v>171</v>
      </c>
      <c r="B21" s="6" t="s">
        <v>30</v>
      </c>
      <c r="C21" s="7" t="s">
        <v>157</v>
      </c>
      <c r="D21" s="78">
        <v>8.15</v>
      </c>
      <c r="E21" s="78">
        <v>8.99</v>
      </c>
      <c r="F21" s="95">
        <f>385/(2006792/43560)</f>
        <v>8.356919900019534</v>
      </c>
      <c r="G21" s="96">
        <f>386/(2006792/43560)</f>
        <v>8.3786261854741308</v>
      </c>
      <c r="H21" s="15" t="s">
        <v>32</v>
      </c>
      <c r="I21" s="31" t="s">
        <v>182</v>
      </c>
    </row>
    <row r="22" spans="1:9" ht="43.5">
      <c r="A22" s="91" t="s">
        <v>172</v>
      </c>
      <c r="B22" s="6" t="s">
        <v>30</v>
      </c>
      <c r="C22" s="7" t="s">
        <v>157</v>
      </c>
      <c r="D22" s="78">
        <v>2.5</v>
      </c>
      <c r="E22" s="78">
        <v>2.46</v>
      </c>
      <c r="F22" s="95">
        <f>1390/(25638227/43560)</f>
        <v>2.3616453665068184</v>
      </c>
      <c r="G22" s="95">
        <f>1395/(25638227/43560)</f>
        <v>2.3701404937244686</v>
      </c>
      <c r="H22" s="15" t="s">
        <v>32</v>
      </c>
      <c r="I22" s="31" t="s">
        <v>182</v>
      </c>
    </row>
    <row r="23" spans="1:9" ht="43.5">
      <c r="A23" s="91" t="s">
        <v>173</v>
      </c>
      <c r="B23" s="6" t="s">
        <v>30</v>
      </c>
      <c r="C23" s="7" t="s">
        <v>157</v>
      </c>
      <c r="D23" s="78">
        <v>0.85</v>
      </c>
      <c r="E23" s="78">
        <v>1.52</v>
      </c>
      <c r="F23" s="95">
        <f>211/(6843347/43560)</f>
        <v>1.3430796363241555</v>
      </c>
      <c r="G23" s="95">
        <f>213/(6843347/43560)</f>
        <v>1.3558102489907351</v>
      </c>
      <c r="H23" s="15" t="s">
        <v>32</v>
      </c>
      <c r="I23" s="31" t="s">
        <v>182</v>
      </c>
    </row>
    <row r="24" spans="1:9" ht="43.5">
      <c r="A24" s="91" t="s">
        <v>174</v>
      </c>
      <c r="B24" s="6" t="s">
        <v>30</v>
      </c>
      <c r="C24" s="7" t="s">
        <v>157</v>
      </c>
      <c r="D24" s="78">
        <v>3</v>
      </c>
      <c r="E24" s="78">
        <v>2.72</v>
      </c>
      <c r="F24" s="95">
        <f>1504/(25433274/43560)</f>
        <v>2.5759263239172432</v>
      </c>
      <c r="G24" s="96">
        <f>1505/(25433274/43560)</f>
        <v>2.5776390408879331</v>
      </c>
      <c r="H24" s="15" t="s">
        <v>32</v>
      </c>
      <c r="I24" s="31" t="s">
        <v>182</v>
      </c>
    </row>
    <row r="25" spans="1:9" ht="42.75" customHeight="1">
      <c r="A25" s="91" t="s">
        <v>175</v>
      </c>
      <c r="B25" s="6" t="s">
        <v>30</v>
      </c>
      <c r="C25" s="7" t="s">
        <v>157</v>
      </c>
      <c r="D25" s="78">
        <v>1.81</v>
      </c>
      <c r="E25" s="78">
        <v>1.91</v>
      </c>
      <c r="F25" s="95">
        <f>490/(11150359/43560)</f>
        <v>1.9142343309305108</v>
      </c>
      <c r="G25" s="96">
        <f>491/(11150359/43560)</f>
        <v>1.9181409316058791</v>
      </c>
      <c r="H25" s="15" t="s">
        <v>32</v>
      </c>
      <c r="I25" s="31" t="s">
        <v>182</v>
      </c>
    </row>
    <row r="26" spans="1:9" ht="37.5" customHeight="1">
      <c r="A26" s="12" t="s">
        <v>183</v>
      </c>
      <c r="B26" s="6" t="s">
        <v>30</v>
      </c>
      <c r="C26" s="73">
        <v>40254</v>
      </c>
      <c r="D26" s="73">
        <v>41147</v>
      </c>
      <c r="E26" s="73">
        <v>42534</v>
      </c>
      <c r="F26" s="73">
        <v>41993</v>
      </c>
      <c r="G26" s="73">
        <v>42113</v>
      </c>
      <c r="H26" s="15" t="s">
        <v>32</v>
      </c>
      <c r="I26" s="31" t="s">
        <v>219</v>
      </c>
    </row>
    <row r="27" spans="1:9" ht="38.25" customHeight="1">
      <c r="A27" s="12" t="s">
        <v>184</v>
      </c>
      <c r="B27" s="6" t="s">
        <v>30</v>
      </c>
      <c r="C27" s="73">
        <v>49097</v>
      </c>
      <c r="D27" s="73">
        <v>53187</v>
      </c>
      <c r="E27" s="73">
        <v>60175</v>
      </c>
      <c r="F27" s="73">
        <v>66599</v>
      </c>
      <c r="G27" s="73">
        <v>68640</v>
      </c>
      <c r="H27" s="15" t="s">
        <v>32</v>
      </c>
      <c r="I27" s="31" t="s">
        <v>220</v>
      </c>
    </row>
    <row r="28" spans="1:9" ht="47.25" customHeight="1">
      <c r="A28" s="12" t="s">
        <v>37</v>
      </c>
      <c r="B28" s="8" t="s">
        <v>96</v>
      </c>
      <c r="C28" s="71">
        <v>306.8</v>
      </c>
      <c r="D28" s="71">
        <v>307.8</v>
      </c>
      <c r="E28" s="71">
        <v>329.2</v>
      </c>
      <c r="F28" s="71">
        <v>351</v>
      </c>
      <c r="G28" s="72">
        <v>352</v>
      </c>
      <c r="H28" s="15" t="s">
        <v>24</v>
      </c>
      <c r="I28" s="31" t="s">
        <v>188</v>
      </c>
    </row>
    <row r="29" spans="1:9" ht="15">
      <c r="A29" s="12" t="s">
        <v>38</v>
      </c>
      <c r="B29" s="8" t="s">
        <v>96</v>
      </c>
      <c r="C29" s="71" t="s">
        <v>157</v>
      </c>
      <c r="D29" s="71" t="s">
        <v>157</v>
      </c>
      <c r="E29" s="71" t="s">
        <v>157</v>
      </c>
      <c r="F29" s="71" t="s">
        <v>157</v>
      </c>
      <c r="G29" s="71" t="s">
        <v>157</v>
      </c>
      <c r="H29" s="15" t="s">
        <v>24</v>
      </c>
      <c r="I29" s="1" t="s">
        <v>158</v>
      </c>
    </row>
    <row r="30" spans="1:9" ht="15">
      <c r="A30" s="12" t="s">
        <v>39</v>
      </c>
      <c r="B30" s="8" t="s">
        <v>96</v>
      </c>
      <c r="C30" s="71" t="s">
        <v>157</v>
      </c>
      <c r="D30" s="71" t="s">
        <v>157</v>
      </c>
      <c r="E30" s="71" t="s">
        <v>157</v>
      </c>
      <c r="F30" s="71" t="s">
        <v>157</v>
      </c>
      <c r="G30" s="71" t="s">
        <v>157</v>
      </c>
      <c r="H30" s="15" t="s">
        <v>24</v>
      </c>
      <c r="I30" s="1" t="s">
        <v>158</v>
      </c>
    </row>
    <row r="31" spans="1:9" ht="40.5" customHeight="1">
      <c r="A31" s="12" t="s">
        <v>186</v>
      </c>
      <c r="B31" s="8" t="s">
        <v>96</v>
      </c>
      <c r="C31" s="71">
        <v>510.6</v>
      </c>
      <c r="D31" s="71">
        <v>512.1</v>
      </c>
      <c r="E31" s="71">
        <v>513.70000000000005</v>
      </c>
      <c r="F31" s="97">
        <v>514</v>
      </c>
      <c r="G31" s="98">
        <v>512</v>
      </c>
      <c r="H31" s="15" t="s">
        <v>24</v>
      </c>
      <c r="I31" s="31" t="s">
        <v>188</v>
      </c>
    </row>
    <row r="32" spans="1:9" ht="40.5" customHeight="1">
      <c r="A32" s="12" t="s">
        <v>187</v>
      </c>
      <c r="B32" s="8" t="s">
        <v>96</v>
      </c>
      <c r="C32" s="71">
        <v>601.79999999999995</v>
      </c>
      <c r="D32" s="71">
        <v>601.1</v>
      </c>
      <c r="E32" s="71">
        <v>601.1</v>
      </c>
      <c r="F32" s="97">
        <v>619</v>
      </c>
      <c r="G32" s="98">
        <v>622</v>
      </c>
      <c r="H32" s="15" t="s">
        <v>24</v>
      </c>
      <c r="I32" s="31" t="s">
        <v>188</v>
      </c>
    </row>
    <row r="33" spans="1:10" ht="37.5" customHeight="1">
      <c r="A33" s="12" t="s">
        <v>16</v>
      </c>
      <c r="B33" s="8" t="s">
        <v>96</v>
      </c>
      <c r="C33" s="71">
        <v>933.1</v>
      </c>
      <c r="D33" s="71">
        <v>939</v>
      </c>
      <c r="E33" s="71">
        <v>964.7</v>
      </c>
      <c r="F33" s="71">
        <v>980</v>
      </c>
      <c r="G33" s="72">
        <v>982</v>
      </c>
      <c r="H33" s="15" t="s">
        <v>24</v>
      </c>
      <c r="I33" s="31" t="s">
        <v>188</v>
      </c>
      <c r="J33" s="1" t="s">
        <v>138</v>
      </c>
    </row>
    <row r="34" spans="1:10" ht="33" customHeight="1">
      <c r="A34" s="12" t="s">
        <v>40</v>
      </c>
      <c r="B34" s="8" t="s">
        <v>96</v>
      </c>
      <c r="C34" s="7"/>
      <c r="D34" s="7"/>
      <c r="E34" s="7"/>
      <c r="F34" s="73"/>
      <c r="G34" s="74"/>
      <c r="H34" s="15" t="s">
        <v>24</v>
      </c>
      <c r="I34" s="1" t="s">
        <v>185</v>
      </c>
      <c r="J34" s="1" t="s">
        <v>138</v>
      </c>
    </row>
    <row r="35" spans="1:10" ht="30.75" customHeight="1">
      <c r="A35" s="12" t="s">
        <v>41</v>
      </c>
      <c r="B35" s="8" t="s">
        <v>96</v>
      </c>
      <c r="C35" s="73">
        <v>1944</v>
      </c>
      <c r="D35" s="73">
        <v>1947</v>
      </c>
      <c r="E35" s="73">
        <v>2269</v>
      </c>
      <c r="F35" s="73">
        <v>3581.5231548306601</v>
      </c>
      <c r="G35" s="74">
        <v>3581.5231548306601</v>
      </c>
      <c r="H35" s="15" t="s">
        <v>24</v>
      </c>
      <c r="I35" s="31" t="s">
        <v>189</v>
      </c>
      <c r="J35" s="1" t="s">
        <v>138</v>
      </c>
    </row>
    <row r="36" spans="1:10" ht="22.5" customHeight="1">
      <c r="A36" s="12" t="s">
        <v>42</v>
      </c>
      <c r="B36" s="8" t="s">
        <v>96</v>
      </c>
      <c r="C36" s="7">
        <v>117.3</v>
      </c>
      <c r="D36" s="7">
        <v>128.1</v>
      </c>
      <c r="E36" s="7">
        <v>175.6</v>
      </c>
      <c r="F36" s="73">
        <v>244</v>
      </c>
      <c r="G36" s="74">
        <v>244</v>
      </c>
      <c r="H36" s="15" t="s">
        <v>24</v>
      </c>
      <c r="I36" s="31" t="s">
        <v>190</v>
      </c>
    </row>
    <row r="37" spans="1:10" ht="31.5" customHeight="1">
      <c r="A37" s="12" t="s">
        <v>43</v>
      </c>
      <c r="B37" s="8" t="s">
        <v>96</v>
      </c>
      <c r="C37" s="71" t="s">
        <v>157</v>
      </c>
      <c r="D37" s="7">
        <v>143.99</v>
      </c>
      <c r="E37" s="100">
        <v>159.13</v>
      </c>
      <c r="F37" s="71">
        <v>283.5</v>
      </c>
      <c r="G37" s="71">
        <v>283.5</v>
      </c>
      <c r="H37" s="15" t="s">
        <v>24</v>
      </c>
      <c r="I37" s="31" t="s">
        <v>191</v>
      </c>
    </row>
    <row r="38" spans="1:10" ht="15">
      <c r="A38" s="10" t="s">
        <v>15</v>
      </c>
      <c r="B38" s="6" t="s">
        <v>97</v>
      </c>
      <c r="C38" s="99">
        <v>1.9059999999999999</v>
      </c>
      <c r="D38" s="99">
        <v>1.9059999999999999</v>
      </c>
      <c r="E38" s="78">
        <v>1.92</v>
      </c>
      <c r="F38" s="78">
        <v>1.92</v>
      </c>
      <c r="G38" s="78">
        <v>1.92</v>
      </c>
      <c r="H38" s="15" t="s">
        <v>44</v>
      </c>
      <c r="I38" s="1" t="s">
        <v>177</v>
      </c>
      <c r="J38" s="1" t="s">
        <v>139</v>
      </c>
    </row>
    <row r="39" spans="1:10" ht="64.5" customHeight="1">
      <c r="A39" s="119" t="s">
        <v>45</v>
      </c>
      <c r="B39" s="6" t="s">
        <v>97</v>
      </c>
      <c r="C39" s="100">
        <v>5.6</v>
      </c>
      <c r="D39" s="100">
        <v>5.7</v>
      </c>
      <c r="E39" s="100">
        <v>5.4282929410241003</v>
      </c>
      <c r="F39" s="117">
        <v>5.27</v>
      </c>
      <c r="G39" s="117">
        <v>5.29</v>
      </c>
      <c r="H39" s="114" t="s">
        <v>44</v>
      </c>
      <c r="I39" s="118" t="s">
        <v>231</v>
      </c>
    </row>
    <row r="40" spans="1:10" ht="64.5" customHeight="1">
      <c r="A40" s="13" t="s">
        <v>46</v>
      </c>
      <c r="B40" s="6" t="s">
        <v>97</v>
      </c>
      <c r="C40" s="100">
        <v>7</v>
      </c>
      <c r="D40" s="100">
        <v>7.1</v>
      </c>
      <c r="E40" s="100">
        <v>6.5895618704474836</v>
      </c>
      <c r="F40" s="100">
        <v>5.59</v>
      </c>
      <c r="G40" s="100">
        <v>5.6</v>
      </c>
      <c r="H40" s="100" t="s">
        <v>44</v>
      </c>
      <c r="I40" s="120" t="s">
        <v>232</v>
      </c>
    </row>
    <row r="41" spans="1:10" ht="64.5" customHeight="1">
      <c r="A41" s="13" t="s">
        <v>47</v>
      </c>
      <c r="B41" s="6" t="s">
        <v>97</v>
      </c>
      <c r="C41" s="7">
        <f>AVERAGE(4.9, 4.9)</f>
        <v>4.9000000000000004</v>
      </c>
      <c r="D41" s="7">
        <f>AVERAGE(5, 4.9)</f>
        <v>4.95</v>
      </c>
      <c r="E41" s="7">
        <f>AVERAGE(4.9, 5)</f>
        <v>4.95</v>
      </c>
      <c r="F41" s="116">
        <v>5.61</v>
      </c>
      <c r="G41" s="116">
        <v>5.64</v>
      </c>
      <c r="H41" s="114" t="s">
        <v>44</v>
      </c>
      <c r="I41" s="118" t="s">
        <v>233</v>
      </c>
    </row>
    <row r="42" spans="1:10" ht="64.5" customHeight="1">
      <c r="A42" s="13" t="s">
        <v>48</v>
      </c>
      <c r="B42" s="6" t="s">
        <v>97</v>
      </c>
      <c r="C42" s="71">
        <v>0.3</v>
      </c>
      <c r="D42" s="71">
        <v>0.3</v>
      </c>
      <c r="E42" s="71">
        <v>0.38582449725776968</v>
      </c>
      <c r="F42" s="71">
        <v>2.74</v>
      </c>
      <c r="G42" s="71">
        <v>2.74</v>
      </c>
      <c r="H42" s="71" t="s">
        <v>44</v>
      </c>
      <c r="I42" s="120" t="s">
        <v>231</v>
      </c>
    </row>
    <row r="43" spans="1:10" ht="64.5" customHeight="1">
      <c r="A43" s="13" t="s">
        <v>49</v>
      </c>
      <c r="B43" s="6" t="s">
        <v>97</v>
      </c>
      <c r="C43" s="7">
        <f>AVERAGE(2, 0.7)</f>
        <v>1.35</v>
      </c>
      <c r="D43" s="7">
        <f t="shared" ref="D43" si="0">AVERAGE(2, 0.7)</f>
        <v>1.35</v>
      </c>
      <c r="E43" s="7">
        <f>AVERAGE(2.1, 0.7)</f>
        <v>1.4</v>
      </c>
      <c r="F43" s="97">
        <v>1.33</v>
      </c>
      <c r="G43" s="98">
        <v>1.34</v>
      </c>
      <c r="H43" s="114" t="s">
        <v>44</v>
      </c>
      <c r="I43" s="118" t="s">
        <v>214</v>
      </c>
      <c r="J43" s="1" t="s">
        <v>129</v>
      </c>
    </row>
    <row r="44" spans="1:10" ht="64.5" customHeight="1">
      <c r="A44" s="13" t="s">
        <v>51</v>
      </c>
      <c r="B44" s="6" t="s">
        <v>50</v>
      </c>
      <c r="C44" s="71">
        <v>18.3</v>
      </c>
      <c r="D44" s="71">
        <v>18.2</v>
      </c>
      <c r="E44" s="71">
        <v>17.335807768107625</v>
      </c>
      <c r="F44" s="97">
        <v>10.199999999999999</v>
      </c>
      <c r="G44" s="98">
        <v>10.199999999999999</v>
      </c>
      <c r="H44" s="15" t="s">
        <v>44</v>
      </c>
      <c r="I44" s="31" t="s">
        <v>218</v>
      </c>
    </row>
    <row r="45" spans="1:10" ht="64.5" customHeight="1">
      <c r="A45" s="13" t="s">
        <v>52</v>
      </c>
      <c r="B45" s="6" t="s">
        <v>50</v>
      </c>
      <c r="C45" s="99">
        <f>AVERAGE(13.3,6.8,8.1,7,7.5,8.6,11.2)</f>
        <v>8.9285714285714288</v>
      </c>
      <c r="D45" s="99">
        <f>AVERAGE(13.4,6.9,8.1,7,7.5,8.5,11.2)</f>
        <v>8.9428571428571413</v>
      </c>
      <c r="E45" s="99">
        <v>5.14</v>
      </c>
      <c r="F45" s="97">
        <v>5.17</v>
      </c>
      <c r="G45" s="98">
        <v>5.2</v>
      </c>
      <c r="H45" s="114" t="s">
        <v>44</v>
      </c>
      <c r="I45" s="118" t="s">
        <v>230</v>
      </c>
    </row>
    <row r="46" spans="1:10" ht="64.5" customHeight="1">
      <c r="A46" s="13" t="s">
        <v>46</v>
      </c>
      <c r="B46" s="6" t="s">
        <v>53</v>
      </c>
      <c r="C46" s="71">
        <v>10.5</v>
      </c>
      <c r="D46" s="71">
        <v>10.5</v>
      </c>
      <c r="E46" s="71">
        <v>9.8148887400190503</v>
      </c>
      <c r="F46" s="97">
        <v>8.5</v>
      </c>
      <c r="G46" s="98">
        <v>8.5</v>
      </c>
      <c r="H46" s="15" t="s">
        <v>44</v>
      </c>
      <c r="I46" s="31" t="s">
        <v>191</v>
      </c>
      <c r="J46" s="1" t="s">
        <v>135</v>
      </c>
    </row>
    <row r="47" spans="1:10" ht="30" customHeight="1">
      <c r="A47" s="13" t="s">
        <v>54</v>
      </c>
      <c r="B47" s="6" t="s">
        <v>53</v>
      </c>
      <c r="C47" s="71" t="s">
        <v>157</v>
      </c>
      <c r="D47" s="71" t="s">
        <v>157</v>
      </c>
      <c r="E47" s="71" t="s">
        <v>157</v>
      </c>
      <c r="F47" s="97" t="s">
        <v>157</v>
      </c>
      <c r="G47" s="97" t="s">
        <v>157</v>
      </c>
      <c r="H47" s="15" t="s">
        <v>24</v>
      </c>
      <c r="I47" s="1" t="s">
        <v>135</v>
      </c>
      <c r="J47" s="1" t="s">
        <v>136</v>
      </c>
    </row>
    <row r="48" spans="1:10" ht="64.5" customHeight="1">
      <c r="A48" s="13" t="s">
        <v>47</v>
      </c>
      <c r="B48" s="6" t="s">
        <v>53</v>
      </c>
      <c r="C48" s="7">
        <f>AVERAGE(7.9, 7.9)</f>
        <v>7.9</v>
      </c>
      <c r="D48" s="7">
        <f>AVERAGE(8, 7.9)</f>
        <v>7.95</v>
      </c>
      <c r="E48" s="7">
        <f>AVERAGE(7.8, 8)</f>
        <v>7.9</v>
      </c>
      <c r="F48" s="7">
        <f>AVERAGE(8.4, 8.8)</f>
        <v>8.6000000000000014</v>
      </c>
      <c r="G48" s="7">
        <f>AVERAGE(8.4, 8.9)</f>
        <v>8.65</v>
      </c>
      <c r="H48" s="15" t="s">
        <v>44</v>
      </c>
      <c r="I48" s="31" t="s">
        <v>216</v>
      </c>
      <c r="J48" s="1" t="s">
        <v>135</v>
      </c>
    </row>
    <row r="49" spans="1:12" ht="24" customHeight="1">
      <c r="A49" s="13" t="s">
        <v>55</v>
      </c>
      <c r="B49" s="6" t="s">
        <v>53</v>
      </c>
      <c r="C49" s="71" t="s">
        <v>157</v>
      </c>
      <c r="D49" s="71" t="s">
        <v>157</v>
      </c>
      <c r="E49" s="71" t="s">
        <v>157</v>
      </c>
      <c r="F49" s="97" t="s">
        <v>157</v>
      </c>
      <c r="G49" s="97" t="s">
        <v>157</v>
      </c>
      <c r="H49" s="15" t="s">
        <v>24</v>
      </c>
      <c r="I49" s="1" t="s">
        <v>135</v>
      </c>
      <c r="J49" s="1" t="s">
        <v>130</v>
      </c>
    </row>
    <row r="50" spans="1:12" ht="64.5" customHeight="1">
      <c r="A50" s="13" t="s">
        <v>48</v>
      </c>
      <c r="B50" s="6" t="s">
        <v>53</v>
      </c>
      <c r="C50" s="71">
        <v>41.9</v>
      </c>
      <c r="D50" s="71">
        <v>40.799999999999997</v>
      </c>
      <c r="E50" s="71">
        <v>42.869265082266892</v>
      </c>
      <c r="F50" s="97">
        <v>34</v>
      </c>
      <c r="G50" s="98">
        <v>33.700000000000003</v>
      </c>
      <c r="H50" s="15" t="s">
        <v>44</v>
      </c>
      <c r="I50" s="31" t="s">
        <v>191</v>
      </c>
      <c r="J50" s="1" t="s">
        <v>131</v>
      </c>
    </row>
    <row r="51" spans="1:12" ht="64.5" customHeight="1">
      <c r="A51" s="13" t="s">
        <v>18</v>
      </c>
      <c r="B51" s="6" t="s">
        <v>53</v>
      </c>
      <c r="C51" s="71">
        <v>12</v>
      </c>
      <c r="D51" s="71">
        <v>12.1</v>
      </c>
      <c r="E51" s="71">
        <v>12.499162703240771</v>
      </c>
      <c r="F51" s="97">
        <v>21</v>
      </c>
      <c r="G51" s="98">
        <v>21.8</v>
      </c>
      <c r="H51" s="15" t="s">
        <v>44</v>
      </c>
      <c r="I51" s="31" t="s">
        <v>191</v>
      </c>
      <c r="J51" s="1" t="s">
        <v>131</v>
      </c>
    </row>
    <row r="52" spans="1:12" ht="64.5" customHeight="1">
      <c r="A52" s="13" t="s">
        <v>17</v>
      </c>
      <c r="B52" s="6" t="s">
        <v>53</v>
      </c>
      <c r="C52" s="71">
        <v>13.5</v>
      </c>
      <c r="D52" s="71">
        <v>13.6</v>
      </c>
      <c r="E52" s="71">
        <v>14.021071563891228</v>
      </c>
      <c r="F52" s="97">
        <v>21.9</v>
      </c>
      <c r="G52" s="98">
        <v>21.8</v>
      </c>
      <c r="H52" s="15" t="s">
        <v>44</v>
      </c>
      <c r="I52" s="31" t="s">
        <v>191</v>
      </c>
      <c r="J52" s="1" t="s">
        <v>132</v>
      </c>
    </row>
    <row r="53" spans="1:12" ht="64.5" customHeight="1">
      <c r="A53" s="13" t="s">
        <v>192</v>
      </c>
      <c r="B53" s="6" t="s">
        <v>53</v>
      </c>
      <c r="C53" s="97">
        <v>10.1</v>
      </c>
      <c r="D53" s="97">
        <v>10.1</v>
      </c>
      <c r="E53" s="97">
        <v>9.9</v>
      </c>
      <c r="F53" s="97">
        <v>9.6999999999999993</v>
      </c>
      <c r="G53" s="98">
        <v>9.6999999999999993</v>
      </c>
      <c r="H53" s="15" t="s">
        <v>44</v>
      </c>
      <c r="I53" s="31" t="s">
        <v>217</v>
      </c>
      <c r="J53" s="1" t="s">
        <v>133</v>
      </c>
    </row>
    <row r="54" spans="1:12" ht="64.5" customHeight="1">
      <c r="A54" s="13" t="s">
        <v>46</v>
      </c>
      <c r="B54" s="6" t="s">
        <v>56</v>
      </c>
      <c r="C54" s="101">
        <v>0.47799999999999998</v>
      </c>
      <c r="D54" s="101">
        <v>0.47799999999999998</v>
      </c>
      <c r="E54" s="101">
        <v>0.46201849546257479</v>
      </c>
      <c r="F54" s="104">
        <v>0.46500000000000002</v>
      </c>
      <c r="G54" s="106">
        <v>0.46400000000000002</v>
      </c>
      <c r="H54" s="15" t="s">
        <v>44</v>
      </c>
      <c r="I54" s="31" t="s">
        <v>193</v>
      </c>
      <c r="K54" s="94" t="s">
        <v>195</v>
      </c>
      <c r="L54" s="93" t="s">
        <v>195</v>
      </c>
    </row>
    <row r="55" spans="1:12" ht="27" customHeight="1">
      <c r="A55" s="13" t="s">
        <v>54</v>
      </c>
      <c r="B55" s="6" t="s">
        <v>56</v>
      </c>
      <c r="C55" s="71" t="s">
        <v>157</v>
      </c>
      <c r="D55" s="71" t="s">
        <v>157</v>
      </c>
      <c r="E55" s="71" t="s">
        <v>157</v>
      </c>
      <c r="F55" s="97" t="s">
        <v>157</v>
      </c>
      <c r="G55" s="97" t="s">
        <v>157</v>
      </c>
      <c r="H55" s="15" t="s">
        <v>24</v>
      </c>
      <c r="I55" s="1" t="s">
        <v>135</v>
      </c>
      <c r="J55" s="1" t="s">
        <v>136</v>
      </c>
    </row>
    <row r="56" spans="1:12" ht="27" customHeight="1">
      <c r="A56" s="13" t="s">
        <v>47</v>
      </c>
      <c r="B56" s="6" t="s">
        <v>56</v>
      </c>
      <c r="C56" s="101">
        <f>AVERAGE(26.1, 17)/100</f>
        <v>0.2155</v>
      </c>
      <c r="D56" s="101">
        <f t="shared" ref="D56" si="1">AVERAGE(26.1, 17)/100</f>
        <v>0.2155</v>
      </c>
      <c r="E56" s="101">
        <f>AVERAGE(26.5, 17.9)/100</f>
        <v>0.222</v>
      </c>
      <c r="F56" s="101">
        <f>AVERAGE(27, 17.3)/100</f>
        <v>0.22149999999999997</v>
      </c>
      <c r="G56" s="101">
        <f>AVERAGE(27.1, 17.4)/100</f>
        <v>0.2225</v>
      </c>
      <c r="H56" s="15" t="s">
        <v>44</v>
      </c>
      <c r="I56" s="31" t="s">
        <v>215</v>
      </c>
      <c r="J56" s="1" t="s">
        <v>135</v>
      </c>
    </row>
    <row r="57" spans="1:12" ht="18.75" customHeight="1">
      <c r="A57" s="13" t="s">
        <v>55</v>
      </c>
      <c r="B57" s="6" t="s">
        <v>56</v>
      </c>
      <c r="C57" s="71" t="s">
        <v>157</v>
      </c>
      <c r="D57" s="71" t="s">
        <v>157</v>
      </c>
      <c r="E57" s="71" t="s">
        <v>157</v>
      </c>
      <c r="F57" s="97" t="s">
        <v>157</v>
      </c>
      <c r="G57" s="97" t="s">
        <v>157</v>
      </c>
      <c r="H57" s="15" t="s">
        <v>24</v>
      </c>
      <c r="I57" s="1" t="s">
        <v>135</v>
      </c>
      <c r="J57" s="1" t="s">
        <v>137</v>
      </c>
    </row>
    <row r="58" spans="1:12" ht="64.5" customHeight="1">
      <c r="A58" s="13" t="s">
        <v>48</v>
      </c>
      <c r="B58" s="6" t="s">
        <v>56</v>
      </c>
      <c r="C58" s="108">
        <v>3.0000000000000001E-3</v>
      </c>
      <c r="D58" s="103">
        <v>0.3</v>
      </c>
      <c r="E58" s="108">
        <v>3.813138108097934E-3</v>
      </c>
      <c r="F58" s="105">
        <v>7.0000000000000001E-3</v>
      </c>
      <c r="G58" s="105">
        <v>7.0000000000000001E-3</v>
      </c>
      <c r="H58" s="15" t="s">
        <v>44</v>
      </c>
      <c r="I58" s="31" t="s">
        <v>191</v>
      </c>
      <c r="J58" s="1" t="s">
        <v>131</v>
      </c>
    </row>
    <row r="59" spans="1:12" ht="64.5" customHeight="1">
      <c r="A59" s="13" t="s">
        <v>18</v>
      </c>
      <c r="B59" s="6" t="s">
        <v>56</v>
      </c>
      <c r="C59" s="101">
        <v>1.2999999999999999E-2</v>
      </c>
      <c r="D59" s="101">
        <v>1.2999999999999999E-2</v>
      </c>
      <c r="E59" s="101">
        <v>1.260496586300308E-2</v>
      </c>
      <c r="F59" s="104">
        <v>7.0000000000000001E-3</v>
      </c>
      <c r="G59" s="106">
        <v>7.0000000000000001E-3</v>
      </c>
      <c r="H59" s="15" t="s">
        <v>44</v>
      </c>
      <c r="I59" s="31" t="s">
        <v>191</v>
      </c>
      <c r="J59" s="1" t="s">
        <v>131</v>
      </c>
    </row>
    <row r="60" spans="1:12" ht="64.5" customHeight="1">
      <c r="A60" s="13" t="s">
        <v>17</v>
      </c>
      <c r="B60" s="6" t="s">
        <v>56</v>
      </c>
      <c r="C60" s="101">
        <v>5.8000000000000003E-2</v>
      </c>
      <c r="D60" s="101">
        <v>5.8999999999999997E-2</v>
      </c>
      <c r="E60" s="101">
        <v>5.887429470887004E-2</v>
      </c>
      <c r="F60" s="104">
        <v>6.4000000000000001E-2</v>
      </c>
      <c r="G60" s="104">
        <v>6.4000000000000001E-2</v>
      </c>
      <c r="H60" s="15" t="s">
        <v>44</v>
      </c>
      <c r="I60" s="31" t="s">
        <v>191</v>
      </c>
      <c r="J60" s="1" t="s">
        <v>134</v>
      </c>
    </row>
    <row r="61" spans="1:12" ht="64.5" customHeight="1">
      <c r="A61" s="10" t="s">
        <v>57</v>
      </c>
      <c r="B61" s="6" t="s">
        <v>56</v>
      </c>
      <c r="C61" s="71" t="s">
        <v>157</v>
      </c>
      <c r="D61" s="71" t="s">
        <v>157</v>
      </c>
      <c r="E61" s="71" t="s">
        <v>157</v>
      </c>
      <c r="F61" s="71" t="s">
        <v>157</v>
      </c>
      <c r="G61" s="71" t="s">
        <v>157</v>
      </c>
      <c r="H61" s="114" t="s">
        <v>44</v>
      </c>
      <c r="I61" s="118" t="s">
        <v>194</v>
      </c>
    </row>
    <row r="62" spans="1:12" ht="64.5" customHeight="1">
      <c r="A62" s="10" t="s">
        <v>58</v>
      </c>
      <c r="B62" s="102" t="s">
        <v>56</v>
      </c>
      <c r="C62" s="73">
        <v>2638</v>
      </c>
      <c r="D62" s="73">
        <v>2808</v>
      </c>
      <c r="E62" s="73">
        <v>3500</v>
      </c>
      <c r="F62" s="89">
        <v>5991</v>
      </c>
      <c r="G62" s="90">
        <v>5940</v>
      </c>
      <c r="H62" s="15" t="s">
        <v>44</v>
      </c>
      <c r="I62" s="31" t="s">
        <v>191</v>
      </c>
      <c r="K62" s="1">
        <v>12</v>
      </c>
    </row>
    <row r="63" spans="1:12" ht="64.5" customHeight="1">
      <c r="A63" s="10" t="s">
        <v>59</v>
      </c>
      <c r="B63" s="6" t="s">
        <v>127</v>
      </c>
      <c r="C63" s="73">
        <v>5606121</v>
      </c>
      <c r="D63" s="73">
        <v>5701977</v>
      </c>
      <c r="E63" s="73">
        <v>6165145</v>
      </c>
      <c r="F63" s="89">
        <v>5970291</v>
      </c>
      <c r="G63" s="90">
        <v>6206623</v>
      </c>
      <c r="H63" s="15" t="s">
        <v>44</v>
      </c>
      <c r="I63" s="31" t="s">
        <v>223</v>
      </c>
    </row>
    <row r="64" spans="1:12" ht="64.5" customHeight="1">
      <c r="A64" s="12" t="s">
        <v>60</v>
      </c>
      <c r="B64" s="6" t="s">
        <v>127</v>
      </c>
      <c r="C64" s="73">
        <v>3896516</v>
      </c>
      <c r="D64" s="73">
        <v>3767199</v>
      </c>
      <c r="E64" s="73">
        <v>4357743</v>
      </c>
      <c r="F64" s="89">
        <v>5116295.6447340604</v>
      </c>
      <c r="G64" s="90">
        <v>5310651.14985896</v>
      </c>
      <c r="H64" s="15" t="s">
        <v>65</v>
      </c>
      <c r="I64" s="31" t="s">
        <v>222</v>
      </c>
      <c r="J64" s="107"/>
    </row>
    <row r="65" spans="1:12" ht="64.5" customHeight="1">
      <c r="A65" s="12" t="s">
        <v>61</v>
      </c>
      <c r="B65" s="6" t="s">
        <v>127</v>
      </c>
      <c r="C65" s="73">
        <v>2236600</v>
      </c>
      <c r="D65" s="73">
        <v>2215113</v>
      </c>
      <c r="E65" s="73">
        <v>2348823.477</v>
      </c>
      <c r="F65" s="89">
        <v>2267415.4244687902</v>
      </c>
      <c r="G65" s="89">
        <v>2265252.2236921401</v>
      </c>
      <c r="H65" s="15" t="s">
        <v>65</v>
      </c>
      <c r="I65" s="31" t="s">
        <v>222</v>
      </c>
    </row>
    <row r="66" spans="1:12" ht="64.5" customHeight="1">
      <c r="A66" s="12" t="s">
        <v>62</v>
      </c>
      <c r="B66" s="6" t="s">
        <v>127</v>
      </c>
      <c r="C66" s="73">
        <v>993611</v>
      </c>
      <c r="D66" s="73">
        <v>934265</v>
      </c>
      <c r="E66" s="73">
        <v>1263745.47</v>
      </c>
      <c r="F66" s="89">
        <v>1752620.3385020299</v>
      </c>
      <c r="G66" s="89">
        <v>1888155.9762138601</v>
      </c>
      <c r="H66" s="15" t="s">
        <v>65</v>
      </c>
      <c r="I66" s="31" t="s">
        <v>222</v>
      </c>
    </row>
    <row r="67" spans="1:12" ht="64.5" customHeight="1">
      <c r="A67" s="12" t="s">
        <v>63</v>
      </c>
      <c r="B67" s="6" t="s">
        <v>127</v>
      </c>
      <c r="C67" s="73">
        <v>666304</v>
      </c>
      <c r="D67" s="73">
        <v>617821</v>
      </c>
      <c r="E67" s="73">
        <v>745174.05300000007</v>
      </c>
      <c r="F67" s="89">
        <v>1096259.8817632501</v>
      </c>
      <c r="G67" s="90">
        <v>1157242.94995295</v>
      </c>
      <c r="H67" s="15" t="s">
        <v>65</v>
      </c>
      <c r="I67" s="31" t="s">
        <v>222</v>
      </c>
      <c r="K67" s="1">
        <v>13</v>
      </c>
    </row>
    <row r="68" spans="1:12" ht="50.25" customHeight="1">
      <c r="A68" s="14" t="s">
        <v>64</v>
      </c>
      <c r="B68" s="6" t="s">
        <v>127</v>
      </c>
      <c r="C68" s="78"/>
      <c r="D68" s="78"/>
      <c r="E68" s="78"/>
      <c r="F68" s="97">
        <f>(F65+F66)/F4</f>
        <v>21.433446344727898</v>
      </c>
      <c r="G68" s="112">
        <f>(G65+G66)/G4</f>
        <v>22.064312237535923</v>
      </c>
      <c r="H68" s="64" t="s">
        <v>196</v>
      </c>
      <c r="I68" s="31" t="s">
        <v>224</v>
      </c>
      <c r="K68"/>
      <c r="L68"/>
    </row>
    <row r="69" spans="1:12" ht="62.25" customHeight="1">
      <c r="A69" s="12" t="s">
        <v>100</v>
      </c>
      <c r="B69" s="8" t="s">
        <v>98</v>
      </c>
      <c r="C69" s="89">
        <v>1249816</v>
      </c>
      <c r="D69" s="89">
        <v>1257796</v>
      </c>
      <c r="E69" s="89">
        <v>1160771</v>
      </c>
      <c r="F69" s="89">
        <v>2420.4316644228402</v>
      </c>
      <c r="G69" s="89">
        <v>2599.8045818488899</v>
      </c>
      <c r="H69" s="15" t="s">
        <v>65</v>
      </c>
      <c r="I69" s="31" t="s">
        <v>225</v>
      </c>
      <c r="J69" s="107" t="s">
        <v>226</v>
      </c>
    </row>
    <row r="70" spans="1:12" ht="62.25" customHeight="1">
      <c r="A70" s="12" t="s">
        <v>101</v>
      </c>
      <c r="B70" s="8" t="s">
        <v>98</v>
      </c>
      <c r="C70" s="73">
        <v>639660</v>
      </c>
      <c r="D70" s="73">
        <v>627977</v>
      </c>
      <c r="E70" s="73">
        <v>688517</v>
      </c>
      <c r="F70" s="89">
        <v>2269.98177060953</v>
      </c>
      <c r="G70" s="89">
        <v>2356.86598751571</v>
      </c>
      <c r="H70" s="15" t="s">
        <v>65</v>
      </c>
      <c r="I70" s="31" t="s">
        <v>222</v>
      </c>
      <c r="J70" s="113" t="s">
        <v>227</v>
      </c>
    </row>
    <row r="71" spans="1:12" ht="62.25" customHeight="1">
      <c r="A71" s="12" t="s">
        <v>102</v>
      </c>
      <c r="B71" s="8" t="s">
        <v>98</v>
      </c>
      <c r="C71" s="73">
        <v>367165</v>
      </c>
      <c r="D71" s="73">
        <v>369250</v>
      </c>
      <c r="E71" s="73">
        <v>371110.663</v>
      </c>
      <c r="F71" s="89">
        <v>1005.99966017221</v>
      </c>
      <c r="G71" s="89">
        <v>1005.3185134004</v>
      </c>
      <c r="H71" s="15" t="s">
        <v>65</v>
      </c>
      <c r="I71" s="31" t="s">
        <v>222</v>
      </c>
      <c r="J71" s="107" t="s">
        <v>226</v>
      </c>
    </row>
    <row r="72" spans="1:12" ht="62.25" customHeight="1">
      <c r="A72" s="12" t="s">
        <v>103</v>
      </c>
      <c r="B72" s="8" t="s">
        <v>98</v>
      </c>
      <c r="C72" s="73">
        <v>163113</v>
      </c>
      <c r="D72" s="73">
        <v>155738</v>
      </c>
      <c r="E72" s="73">
        <v>199669.93</v>
      </c>
      <c r="F72" s="89">
        <v>777.59701460838698</v>
      </c>
      <c r="G72" s="89">
        <v>837.96326926523204</v>
      </c>
      <c r="H72" s="15" t="s">
        <v>65</v>
      </c>
      <c r="I72" s="31" t="s">
        <v>222</v>
      </c>
      <c r="J72" s="107" t="s">
        <v>226</v>
      </c>
      <c r="K72"/>
      <c r="L72"/>
    </row>
    <row r="73" spans="1:12" ht="62.25" customHeight="1">
      <c r="A73" s="12" t="s">
        <v>104</v>
      </c>
      <c r="B73" s="8" t="s">
        <v>98</v>
      </c>
      <c r="C73" s="73">
        <v>109382</v>
      </c>
      <c r="D73" s="73">
        <v>102988</v>
      </c>
      <c r="E73" s="73">
        <v>117736.40700000001</v>
      </c>
      <c r="F73" s="89">
        <v>486.38509582893198</v>
      </c>
      <c r="G73" s="89">
        <v>513.58420485007696</v>
      </c>
      <c r="H73" s="15" t="s">
        <v>65</v>
      </c>
      <c r="I73" s="31" t="s">
        <v>222</v>
      </c>
      <c r="J73" s="107" t="s">
        <v>226</v>
      </c>
      <c r="K73"/>
      <c r="L73"/>
    </row>
    <row r="74" spans="1:12" ht="86.25">
      <c r="A74" s="14" t="s">
        <v>105</v>
      </c>
      <c r="B74" s="8" t="s">
        <v>98</v>
      </c>
      <c r="C74" s="112">
        <v>21.31</v>
      </c>
      <c r="D74" s="97"/>
      <c r="E74" s="112">
        <v>20.46</v>
      </c>
      <c r="F74" s="97">
        <f>(F71+F72)/F4*2000</f>
        <v>19.01904653768251</v>
      </c>
      <c r="G74" s="97">
        <f>(G71+G72)/G4*2000</f>
        <v>19.584275292477535</v>
      </c>
      <c r="H74" s="15" t="s">
        <v>106</v>
      </c>
      <c r="I74" s="31" t="s">
        <v>228</v>
      </c>
      <c r="J74" s="31" t="s">
        <v>229</v>
      </c>
      <c r="K74"/>
      <c r="L74"/>
    </row>
    <row r="75" spans="1:12" ht="19.5">
      <c r="A75" s="12" t="s">
        <v>66</v>
      </c>
      <c r="B75" s="8" t="s">
        <v>98</v>
      </c>
      <c r="C75" s="7" t="s">
        <v>157</v>
      </c>
      <c r="D75" s="78" t="s">
        <v>157</v>
      </c>
      <c r="E75" s="78" t="s">
        <v>157</v>
      </c>
      <c r="F75" s="6">
        <v>-2.71</v>
      </c>
      <c r="G75" s="9" t="s">
        <v>67</v>
      </c>
      <c r="H75" s="15" t="s">
        <v>107</v>
      </c>
      <c r="K75"/>
      <c r="L75"/>
    </row>
    <row r="76" spans="1:12" ht="28.5">
      <c r="A76" s="12" t="s">
        <v>209</v>
      </c>
      <c r="B76" s="8" t="s">
        <v>99</v>
      </c>
      <c r="C76" s="7" t="s">
        <v>157</v>
      </c>
      <c r="D76" s="78" t="s">
        <v>157</v>
      </c>
      <c r="E76" s="78" t="s">
        <v>157</v>
      </c>
      <c r="F76" s="65">
        <v>3.8723563117594461E-4</v>
      </c>
      <c r="G76" s="68">
        <v>7.1532814438814997E-4</v>
      </c>
      <c r="H76" s="15" t="s">
        <v>68</v>
      </c>
      <c r="I76" s="31" t="s">
        <v>221</v>
      </c>
      <c r="J76" s="109">
        <f>230/365/1623</f>
        <v>3.8825445859603808E-4</v>
      </c>
      <c r="K76" s="110">
        <f>444/365/1679</f>
        <v>7.2450170111041311E-4</v>
      </c>
    </row>
    <row r="77" spans="1:12" ht="28.5">
      <c r="A77" s="12" t="s">
        <v>210</v>
      </c>
      <c r="B77" s="8" t="s">
        <v>99</v>
      </c>
      <c r="C77" s="7" t="s">
        <v>157</v>
      </c>
      <c r="D77" s="78" t="s">
        <v>157</v>
      </c>
      <c r="E77" s="78" t="s">
        <v>157</v>
      </c>
      <c r="F77" s="65">
        <v>4.9814667318229647E-5</v>
      </c>
      <c r="G77" s="68">
        <v>7.6825363104972709E-5</v>
      </c>
      <c r="H77" s="15" t="s">
        <v>68</v>
      </c>
      <c r="I77" s="31" t="s">
        <v>221</v>
      </c>
      <c r="J77" s="109">
        <f>29.6/365/1623</f>
        <v>4.9966660758446645E-5</v>
      </c>
      <c r="K77" s="110">
        <f>47.7/365/1679</f>
        <v>7.7834980051726813E-5</v>
      </c>
    </row>
    <row r="78" spans="1:12" ht="28.5">
      <c r="A78" s="12" t="s">
        <v>211</v>
      </c>
      <c r="B78" s="8" t="s">
        <v>99</v>
      </c>
      <c r="C78" s="7" t="s">
        <v>157</v>
      </c>
      <c r="D78" s="78" t="s">
        <v>157</v>
      </c>
      <c r="E78" s="78" t="s">
        <v>157</v>
      </c>
      <c r="F78" s="65">
        <v>9.3796128459380627E-4</v>
      </c>
      <c r="G78" s="68">
        <v>9.1844705045037182E-4</v>
      </c>
      <c r="H78" s="15" t="s">
        <v>68</v>
      </c>
      <c r="I78" s="31" t="s">
        <v>221</v>
      </c>
      <c r="J78" s="109">
        <f>558/365/1623</f>
        <v>9.4193907781125769E-4</v>
      </c>
      <c r="K78" s="110">
        <f>570/365/1679</f>
        <v>9.3010353520931409E-4</v>
      </c>
    </row>
    <row r="79" spans="1:12" ht="28.5">
      <c r="A79" s="12" t="s">
        <v>212</v>
      </c>
      <c r="B79" s="8" t="s">
        <v>99</v>
      </c>
      <c r="C79" s="7" t="s">
        <v>157</v>
      </c>
      <c r="D79" s="78" t="s">
        <v>157</v>
      </c>
      <c r="E79" s="78" t="s">
        <v>157</v>
      </c>
      <c r="F79" s="65">
        <v>1.293216512076186E-3</v>
      </c>
      <c r="G79" s="68">
        <v>1.3670405843292997E-3</v>
      </c>
      <c r="H79" s="15" t="s">
        <v>68</v>
      </c>
      <c r="I79" s="31" t="s">
        <v>221</v>
      </c>
      <c r="J79" s="109">
        <f>769.4/365/1623</f>
        <v>1.2987955671469205E-3</v>
      </c>
      <c r="K79" s="110">
        <f>848.1/365/1679</f>
        <v>1.3838961547561744E-3</v>
      </c>
    </row>
    <row r="80" spans="1:12" ht="28.5">
      <c r="A80" s="20" t="s">
        <v>213</v>
      </c>
      <c r="B80" s="21" t="s">
        <v>99</v>
      </c>
      <c r="C80" s="7" t="s">
        <v>157</v>
      </c>
      <c r="D80" s="78" t="s">
        <v>157</v>
      </c>
      <c r="E80" s="78" t="s">
        <v>157</v>
      </c>
      <c r="F80" s="66">
        <v>1.3177190483583393E-4</v>
      </c>
      <c r="G80" s="69">
        <v>1.22358857727206E-4</v>
      </c>
      <c r="H80" s="22" t="s">
        <v>68</v>
      </c>
      <c r="I80" s="31" t="s">
        <v>221</v>
      </c>
      <c r="J80" s="109">
        <f>78.4/365/1623</f>
        <v>1.3234412849534517E-4</v>
      </c>
      <c r="K80" s="110">
        <f>75.9/365/1679</f>
        <v>1.2385062863576657E-4</v>
      </c>
    </row>
    <row r="81" spans="1:11" ht="15">
      <c r="A81" s="62" t="s">
        <v>128</v>
      </c>
      <c r="B81" s="21" t="s">
        <v>99</v>
      </c>
      <c r="C81" s="63"/>
      <c r="D81" s="63"/>
      <c r="E81" s="63"/>
      <c r="F81" s="67">
        <v>2.8E-3</v>
      </c>
      <c r="G81" s="70">
        <v>3.2000000000000002E-3</v>
      </c>
      <c r="H81" s="64"/>
      <c r="J81" s="111">
        <f>SUM(J76:J80)</f>
        <v>2.8112998928080078E-3</v>
      </c>
      <c r="K81" s="111">
        <f>SUM(K76:K80)</f>
        <v>3.2401869997633953E-3</v>
      </c>
    </row>
  </sheetData>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
  <sheetViews>
    <sheetView zoomScale="80" zoomScaleNormal="80" workbookViewId="0">
      <selection activeCell="I5" sqref="I5"/>
    </sheetView>
  </sheetViews>
  <sheetFormatPr defaultColWidth="9.140625" defaultRowHeight="14.25"/>
  <cols>
    <col min="1" max="1" width="36.7109375" style="1" customWidth="1"/>
    <col min="2" max="2" width="26.140625" style="1" customWidth="1"/>
    <col min="3" max="3" width="26" style="1" customWidth="1"/>
    <col min="4" max="4" width="58.42578125" style="1" customWidth="1"/>
    <col min="5" max="5" width="34.28515625" style="1" customWidth="1"/>
    <col min="6" max="6" width="28.140625" style="1" customWidth="1"/>
    <col min="7" max="7" width="62.140625" style="1" customWidth="1"/>
    <col min="8" max="16384" width="9.140625" style="1"/>
  </cols>
  <sheetData>
    <row r="1" spans="1:10" ht="21" customHeight="1">
      <c r="A1" s="3" t="s">
        <v>124</v>
      </c>
    </row>
    <row r="2" spans="1:10" ht="15.75" customHeight="1"/>
    <row r="3" spans="1:10" ht="31.5">
      <c r="A3" s="48" t="s">
        <v>123</v>
      </c>
      <c r="B3" s="49" t="s">
        <v>12</v>
      </c>
      <c r="C3" s="49" t="s">
        <v>92</v>
      </c>
      <c r="D3" s="49" t="s">
        <v>21</v>
      </c>
      <c r="E3" s="49" t="s">
        <v>93</v>
      </c>
      <c r="F3" s="49" t="s">
        <v>94</v>
      </c>
      <c r="G3" s="50" t="s">
        <v>14</v>
      </c>
    </row>
    <row r="4" spans="1:10" ht="105">
      <c r="A4" s="24"/>
      <c r="B4" s="25" t="s">
        <v>13</v>
      </c>
      <c r="C4" s="26"/>
      <c r="D4" s="26"/>
      <c r="E4" s="26"/>
      <c r="F4" s="26"/>
      <c r="G4" s="27" t="s">
        <v>89</v>
      </c>
    </row>
    <row r="5" spans="1:10" s="82" customFormat="1" ht="47.25">
      <c r="A5" s="80" t="s">
        <v>140</v>
      </c>
      <c r="B5" s="81" t="s">
        <v>141</v>
      </c>
      <c r="C5" s="80" t="s">
        <v>142</v>
      </c>
      <c r="D5" s="80" t="s">
        <v>153</v>
      </c>
      <c r="E5" s="80" t="s">
        <v>142</v>
      </c>
      <c r="F5" s="80" t="s">
        <v>147</v>
      </c>
      <c r="G5" s="80" t="s">
        <v>200</v>
      </c>
      <c r="I5" s="82" t="s">
        <v>208</v>
      </c>
      <c r="J5" s="82">
        <v>1</v>
      </c>
    </row>
    <row r="6" spans="1:10" s="82" customFormat="1" ht="31.5">
      <c r="A6" s="80" t="s">
        <v>143</v>
      </c>
      <c r="B6" s="81" t="s">
        <v>144</v>
      </c>
      <c r="C6" s="80" t="s">
        <v>142</v>
      </c>
      <c r="D6" s="80" t="s">
        <v>151</v>
      </c>
      <c r="E6" s="80" t="s">
        <v>142</v>
      </c>
      <c r="F6" s="80" t="s">
        <v>147</v>
      </c>
      <c r="G6" s="83" t="s">
        <v>197</v>
      </c>
      <c r="I6" s="82" t="s">
        <v>202</v>
      </c>
      <c r="J6" s="82">
        <v>2</v>
      </c>
    </row>
    <row r="7" spans="1:10" s="82" customFormat="1" ht="31.5">
      <c r="A7" s="80" t="s">
        <v>7</v>
      </c>
      <c r="B7" s="81" t="s">
        <v>144</v>
      </c>
      <c r="C7" s="80" t="s">
        <v>142</v>
      </c>
      <c r="D7" s="82" t="s">
        <v>152</v>
      </c>
      <c r="E7" s="80" t="s">
        <v>142</v>
      </c>
      <c r="F7" s="80" t="s">
        <v>147</v>
      </c>
      <c r="G7" s="80" t="s">
        <v>236</v>
      </c>
      <c r="I7" s="82" t="s">
        <v>206</v>
      </c>
      <c r="J7" s="82">
        <v>3</v>
      </c>
    </row>
    <row r="8" spans="1:10" s="82" customFormat="1" ht="15.75">
      <c r="A8" s="80" t="s">
        <v>145</v>
      </c>
      <c r="B8" s="81" t="s">
        <v>144</v>
      </c>
      <c r="C8" s="80" t="s">
        <v>147</v>
      </c>
      <c r="D8" s="80"/>
      <c r="E8" s="80" t="s">
        <v>147</v>
      </c>
      <c r="F8" s="80" t="s">
        <v>142</v>
      </c>
      <c r="G8" s="81" t="s">
        <v>198</v>
      </c>
      <c r="I8" s="82" t="s">
        <v>202</v>
      </c>
      <c r="J8" s="82">
        <v>4</v>
      </c>
    </row>
    <row r="9" spans="1:10" s="82" customFormat="1" ht="31.5">
      <c r="A9" s="80" t="s">
        <v>146</v>
      </c>
      <c r="B9" s="81" t="s">
        <v>144</v>
      </c>
      <c r="C9" s="80" t="s">
        <v>147</v>
      </c>
      <c r="D9" s="80"/>
      <c r="E9" s="80" t="s">
        <v>147</v>
      </c>
      <c r="F9" s="80" t="s">
        <v>142</v>
      </c>
      <c r="G9" s="81" t="s">
        <v>199</v>
      </c>
      <c r="I9" s="82" t="s">
        <v>206</v>
      </c>
      <c r="J9" s="82">
        <v>5</v>
      </c>
    </row>
    <row r="10" spans="1:10" s="82" customFormat="1" ht="15.75">
      <c r="A10" s="80" t="s">
        <v>148</v>
      </c>
      <c r="B10" s="81" t="s">
        <v>144</v>
      </c>
      <c r="C10" s="80" t="s">
        <v>147</v>
      </c>
      <c r="D10" s="80"/>
      <c r="E10" s="80" t="s">
        <v>147</v>
      </c>
      <c r="F10" s="80" t="s">
        <v>142</v>
      </c>
      <c r="G10" s="81" t="s">
        <v>201</v>
      </c>
      <c r="I10" s="82" t="s">
        <v>205</v>
      </c>
      <c r="J10" s="82">
        <v>6</v>
      </c>
    </row>
    <row r="11" spans="1:10" s="82" customFormat="1" ht="15.75">
      <c r="A11" s="80" t="s">
        <v>149</v>
      </c>
      <c r="B11" s="81" t="s">
        <v>144</v>
      </c>
      <c r="C11" s="80" t="s">
        <v>147</v>
      </c>
      <c r="D11" s="80"/>
      <c r="E11" s="80" t="s">
        <v>147</v>
      </c>
      <c r="F11" s="80" t="s">
        <v>142</v>
      </c>
      <c r="G11" s="81" t="s">
        <v>234</v>
      </c>
      <c r="I11" s="82" t="s">
        <v>204</v>
      </c>
      <c r="J11" s="82">
        <v>7</v>
      </c>
    </row>
    <row r="12" spans="1:10" s="82" customFormat="1" ht="15.75">
      <c r="A12" s="80" t="s">
        <v>150</v>
      </c>
      <c r="B12" s="81" t="s">
        <v>144</v>
      </c>
      <c r="C12" s="80" t="s">
        <v>147</v>
      </c>
      <c r="D12" s="80"/>
      <c r="E12" s="80" t="s">
        <v>147</v>
      </c>
      <c r="F12" s="80" t="s">
        <v>142</v>
      </c>
      <c r="G12" s="81" t="s">
        <v>235</v>
      </c>
      <c r="I12" s="82" t="s">
        <v>203</v>
      </c>
      <c r="J12" s="82">
        <v>8</v>
      </c>
    </row>
    <row r="13" spans="1:10" ht="15.75">
      <c r="I13" s="1" t="s">
        <v>207</v>
      </c>
      <c r="J13" s="82">
        <v>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
  <sheetViews>
    <sheetView zoomScaleNormal="100" workbookViewId="0">
      <selection activeCell="E26" sqref="E26"/>
    </sheetView>
  </sheetViews>
  <sheetFormatPr defaultColWidth="8.85546875" defaultRowHeight="14.25"/>
  <cols>
    <col min="1" max="1" width="15.140625" style="1" customWidth="1"/>
    <col min="2" max="2" width="18" style="1" customWidth="1"/>
    <col min="3" max="3" width="18.85546875" style="1" customWidth="1"/>
    <col min="4" max="4" width="32.140625" style="1" customWidth="1"/>
    <col min="5" max="5" width="34.42578125" style="1" customWidth="1"/>
    <col min="6" max="6" width="38" style="1" customWidth="1"/>
    <col min="7" max="7" width="24.7109375" style="1" customWidth="1"/>
    <col min="8" max="8" width="23.42578125" style="1" customWidth="1"/>
    <col min="9" max="9" width="14.7109375" style="1" customWidth="1"/>
    <col min="10" max="10" width="47" style="1" bestFit="1" customWidth="1"/>
    <col min="11" max="11" width="30.140625" style="1" customWidth="1"/>
    <col min="12" max="12" width="29.42578125" style="1" customWidth="1"/>
    <col min="13" max="13" width="16" style="1" customWidth="1"/>
    <col min="14" max="16384" width="8.85546875" style="1"/>
  </cols>
  <sheetData>
    <row r="1" spans="1:13" ht="20.25">
      <c r="A1" s="29" t="s">
        <v>125</v>
      </c>
    </row>
    <row r="2" spans="1:13" ht="15" thickBot="1"/>
    <row r="3" spans="1:13" s="30" customFormat="1" ht="30">
      <c r="A3" s="51" t="s">
        <v>0</v>
      </c>
      <c r="B3" s="52" t="s">
        <v>121</v>
      </c>
      <c r="C3" s="53" t="s">
        <v>91</v>
      </c>
      <c r="D3" s="54" t="s">
        <v>112</v>
      </c>
      <c r="E3" s="55" t="s">
        <v>113</v>
      </c>
      <c r="F3" s="55" t="s">
        <v>122</v>
      </c>
      <c r="G3" s="55" t="s">
        <v>116</v>
      </c>
      <c r="H3" s="56" t="s">
        <v>117</v>
      </c>
      <c r="I3" s="51" t="s">
        <v>111</v>
      </c>
      <c r="J3" s="53" t="s">
        <v>118</v>
      </c>
      <c r="K3" s="54" t="s">
        <v>119</v>
      </c>
      <c r="L3" s="56" t="s">
        <v>120</v>
      </c>
      <c r="M3" s="57" t="s">
        <v>71</v>
      </c>
    </row>
    <row r="4" spans="1:13" s="28" customFormat="1" ht="37.35" customHeight="1" thickBot="1">
      <c r="A4" s="38" t="s">
        <v>69</v>
      </c>
      <c r="B4" s="39" t="s">
        <v>237</v>
      </c>
      <c r="C4" s="40"/>
      <c r="D4" s="41"/>
      <c r="E4" s="42"/>
      <c r="F4" s="42" t="s">
        <v>70</v>
      </c>
      <c r="G4" s="42"/>
      <c r="H4" s="43"/>
      <c r="I4" s="44"/>
      <c r="J4" s="40"/>
      <c r="K4" s="41" t="s">
        <v>70</v>
      </c>
      <c r="L4" s="43"/>
      <c r="M4" s="45"/>
    </row>
    <row r="5" spans="1:13">
      <c r="A5" s="46"/>
      <c r="B5" s="46"/>
      <c r="C5" s="46"/>
      <c r="D5" s="46"/>
      <c r="E5" s="46"/>
      <c r="F5" s="46"/>
      <c r="G5" s="46"/>
      <c r="H5" s="46"/>
      <c r="I5" s="46"/>
      <c r="J5" s="46"/>
      <c r="K5" s="46"/>
      <c r="L5" s="46"/>
      <c r="M5" s="46"/>
    </row>
    <row r="6" spans="1:13" ht="15">
      <c r="A6" s="47" t="s">
        <v>115</v>
      </c>
      <c r="B6" s="46"/>
      <c r="C6" s="46"/>
      <c r="D6" s="46"/>
      <c r="E6" s="46"/>
      <c r="F6" s="46"/>
      <c r="G6" s="46"/>
      <c r="H6" s="46"/>
      <c r="I6" s="46"/>
      <c r="J6" s="46"/>
      <c r="K6" s="46"/>
      <c r="L6" s="46"/>
      <c r="M6" s="46"/>
    </row>
    <row r="7" spans="1:13" ht="15">
      <c r="A7" s="47" t="s">
        <v>114</v>
      </c>
      <c r="B7" s="46"/>
      <c r="C7" s="46"/>
      <c r="D7" s="46"/>
      <c r="E7" s="46"/>
      <c r="F7" s="46"/>
      <c r="G7" s="46"/>
      <c r="H7" s="46"/>
      <c r="I7" s="46"/>
      <c r="J7" s="46"/>
      <c r="K7" s="46"/>
      <c r="L7" s="46"/>
      <c r="M7" s="46"/>
    </row>
    <row r="8" spans="1:13">
      <c r="A8" s="46"/>
      <c r="B8" s="46"/>
      <c r="C8" s="46"/>
      <c r="D8" s="46"/>
      <c r="E8" s="46"/>
      <c r="F8" s="46"/>
      <c r="G8" s="46"/>
      <c r="H8" s="46"/>
      <c r="I8" s="46"/>
      <c r="J8" s="46"/>
      <c r="K8" s="46"/>
      <c r="L8" s="46"/>
      <c r="M8" s="46"/>
    </row>
    <row r="10" spans="1:13" ht="15">
      <c r="B10"/>
      <c r="C10"/>
      <c r="D10"/>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zoomScaleNormal="100" workbookViewId="0">
      <selection activeCell="D19" sqref="D19"/>
    </sheetView>
  </sheetViews>
  <sheetFormatPr defaultColWidth="8.85546875" defaultRowHeight="14.25"/>
  <cols>
    <col min="1" max="1" width="17.42578125" style="1" customWidth="1"/>
    <col min="2" max="2" width="21.85546875" style="1" customWidth="1"/>
    <col min="3" max="3" width="33" style="1" customWidth="1"/>
    <col min="4" max="4" width="20" style="1" customWidth="1"/>
    <col min="5" max="5" width="24.85546875" style="1" customWidth="1"/>
    <col min="6" max="6" width="17.140625" style="1" customWidth="1"/>
    <col min="7" max="7" width="58.42578125" style="1" customWidth="1"/>
    <col min="8" max="8" width="25.140625" style="1" customWidth="1"/>
    <col min="9" max="9" width="29.7109375" style="1" customWidth="1"/>
    <col min="10" max="16384" width="8.85546875" style="1"/>
  </cols>
  <sheetData>
    <row r="1" spans="1:9" s="2" customFormat="1" ht="20.25">
      <c r="A1" s="3" t="s">
        <v>126</v>
      </c>
    </row>
    <row r="3" spans="1:9" s="31" customFormat="1" ht="35.25" customHeight="1">
      <c r="A3" s="58" t="s">
        <v>2</v>
      </c>
      <c r="B3" s="59" t="s">
        <v>4</v>
      </c>
      <c r="C3" s="59" t="s">
        <v>5</v>
      </c>
      <c r="D3" s="59" t="s">
        <v>6</v>
      </c>
      <c r="E3" s="59" t="s">
        <v>7</v>
      </c>
      <c r="F3" s="59" t="s">
        <v>8</v>
      </c>
      <c r="G3" s="59" t="s">
        <v>9</v>
      </c>
      <c r="H3" s="59" t="s">
        <v>10</v>
      </c>
      <c r="I3" s="60" t="s">
        <v>11</v>
      </c>
    </row>
    <row r="4" spans="1:9" ht="63">
      <c r="A4" s="61" t="s">
        <v>3</v>
      </c>
      <c r="B4" s="32" t="s">
        <v>72</v>
      </c>
      <c r="C4" s="23" t="s">
        <v>75</v>
      </c>
      <c r="D4" s="32" t="s">
        <v>77</v>
      </c>
      <c r="E4" s="32" t="s">
        <v>81</v>
      </c>
      <c r="F4" s="32" t="s">
        <v>83</v>
      </c>
      <c r="G4" s="32" t="s">
        <v>83</v>
      </c>
      <c r="H4" s="32" t="s">
        <v>86</v>
      </c>
      <c r="I4" s="34" t="s">
        <v>87</v>
      </c>
    </row>
    <row r="5" spans="1:9" ht="63">
      <c r="A5" s="61" t="s">
        <v>3</v>
      </c>
      <c r="B5" s="32" t="s">
        <v>73</v>
      </c>
      <c r="C5" s="23" t="s">
        <v>76</v>
      </c>
      <c r="D5" s="32" t="s">
        <v>78</v>
      </c>
      <c r="E5" s="32" t="s">
        <v>82</v>
      </c>
      <c r="F5" s="23"/>
      <c r="G5" s="32" t="s">
        <v>84</v>
      </c>
      <c r="H5" s="23"/>
      <c r="I5" s="34" t="s">
        <v>88</v>
      </c>
    </row>
    <row r="6" spans="1:9" ht="63">
      <c r="A6" s="61" t="s">
        <v>3</v>
      </c>
      <c r="B6" s="32" t="s">
        <v>74</v>
      </c>
      <c r="C6" s="23"/>
      <c r="D6" s="32" t="s">
        <v>79</v>
      </c>
      <c r="E6" s="23"/>
      <c r="F6" s="23"/>
      <c r="G6" s="32" t="s">
        <v>85</v>
      </c>
      <c r="H6" s="23"/>
      <c r="I6" s="33"/>
    </row>
    <row r="7" spans="1:9" ht="63">
      <c r="A7" s="61" t="s">
        <v>3</v>
      </c>
      <c r="B7" s="35"/>
      <c r="C7" s="35"/>
      <c r="D7" s="36" t="s">
        <v>80</v>
      </c>
      <c r="E7" s="35"/>
      <c r="F7" s="35"/>
      <c r="G7" s="35"/>
      <c r="H7" s="35"/>
      <c r="I7" s="37"/>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F287E-6230-43C5-8B41-4D189AAB5AEE}">
  <dimension ref="A1:AJ76"/>
  <sheetViews>
    <sheetView tabSelected="1" workbookViewId="0">
      <selection activeCell="AC4" sqref="AC4"/>
    </sheetView>
  </sheetViews>
  <sheetFormatPr defaultRowHeight="15"/>
  <cols>
    <col min="1" max="1" width="9.140625" style="115"/>
    <col min="2" max="2" width="22.140625" style="115" bestFit="1" customWidth="1"/>
    <col min="3" max="3" width="8" style="115" bestFit="1" customWidth="1"/>
    <col min="4" max="4" width="7" style="115" bestFit="1" customWidth="1"/>
    <col min="5" max="5" width="5.7109375" style="115" bestFit="1" customWidth="1"/>
    <col min="6" max="6" width="9.5703125" style="115" bestFit="1" customWidth="1"/>
    <col min="7" max="7" width="8.5703125" style="115" bestFit="1" customWidth="1"/>
    <col min="8" max="8" width="6.85546875" style="115" bestFit="1" customWidth="1"/>
    <col min="9" max="9" width="8.140625" style="115" bestFit="1" customWidth="1"/>
    <col min="10" max="10" width="5.5703125" style="115" bestFit="1" customWidth="1"/>
    <col min="11" max="11" width="9.42578125" style="115" bestFit="1" customWidth="1"/>
    <col min="12" max="12" width="8.42578125" style="115" bestFit="1" customWidth="1"/>
    <col min="13" max="13" width="6.7109375" style="115" bestFit="1" customWidth="1"/>
    <col min="14" max="14" width="8" style="115" bestFit="1" customWidth="1"/>
    <col min="15" max="15" width="8.7109375" style="115" hidden="1" customWidth="1"/>
    <col min="16" max="16" width="0" style="115" hidden="1" customWidth="1"/>
    <col min="17" max="17" width="8.7109375" style="115" hidden="1" customWidth="1"/>
    <col min="18" max="18" width="10.5703125" style="115" hidden="1" customWidth="1"/>
    <col min="19" max="19" width="10.140625" style="115" hidden="1" customWidth="1"/>
    <col min="20" max="20" width="10.28515625" style="115" hidden="1" customWidth="1"/>
    <col min="21" max="21" width="10" style="115" hidden="1" customWidth="1"/>
    <col min="22" max="22" width="11.140625" style="115" hidden="1" customWidth="1"/>
    <col min="23" max="23" width="9.85546875" style="115" hidden="1" customWidth="1"/>
    <col min="24" max="24" width="9.7109375" style="115" hidden="1" customWidth="1"/>
    <col min="25" max="25" width="9.85546875" style="115" hidden="1" customWidth="1"/>
    <col min="26" max="26" width="10.140625" style="115" hidden="1" customWidth="1"/>
    <col min="27" max="27" width="9.7109375" style="115" bestFit="1" customWidth="1"/>
    <col min="28" max="28" width="9.140625" style="115" bestFit="1" customWidth="1"/>
    <col min="29" max="29" width="8.85546875" style="115" bestFit="1" customWidth="1"/>
    <col min="30" max="16384" width="9.140625" style="115"/>
  </cols>
  <sheetData>
    <row r="1" spans="1:36"/>
    <row r="2" spans="1:36" s="125" customFormat="1">
      <c r="B2" s="121" t="s">
        <v>238</v>
      </c>
      <c r="C2" s="122" t="s">
        <v>239</v>
      </c>
      <c r="D2" s="122" t="s">
        <v>240</v>
      </c>
      <c r="E2" s="122" t="s">
        <v>241</v>
      </c>
      <c r="F2" s="123" t="s">
        <v>242</v>
      </c>
      <c r="G2" s="123" t="s">
        <v>243</v>
      </c>
      <c r="H2" s="123" t="s">
        <v>244</v>
      </c>
      <c r="I2" s="124" t="s">
        <v>245</v>
      </c>
      <c r="J2" s="122" t="s">
        <v>246</v>
      </c>
      <c r="K2" s="123" t="s">
        <v>247</v>
      </c>
      <c r="L2" s="123" t="s">
        <v>248</v>
      </c>
      <c r="M2" s="123" t="s">
        <v>249</v>
      </c>
      <c r="N2" s="124" t="s">
        <v>250</v>
      </c>
      <c r="O2" s="122" t="s">
        <v>251</v>
      </c>
      <c r="P2" s="123" t="s">
        <v>252</v>
      </c>
      <c r="Q2" s="124" t="s">
        <v>253</v>
      </c>
      <c r="R2" s="123" t="s">
        <v>254</v>
      </c>
      <c r="S2" s="123" t="s">
        <v>255</v>
      </c>
      <c r="T2" s="123" t="s">
        <v>256</v>
      </c>
      <c r="U2" s="123" t="s">
        <v>257</v>
      </c>
      <c r="V2" s="123" t="s">
        <v>258</v>
      </c>
      <c r="W2" s="123" t="s">
        <v>259</v>
      </c>
      <c r="X2" s="123" t="s">
        <v>260</v>
      </c>
      <c r="Y2" s="123" t="s">
        <v>261</v>
      </c>
      <c r="Z2" s="123" t="s">
        <v>262</v>
      </c>
      <c r="AA2" s="124" t="s">
        <v>263</v>
      </c>
      <c r="AB2" s="124" t="s">
        <v>264</v>
      </c>
      <c r="AD2" s="126"/>
      <c r="AE2" s="126"/>
      <c r="AF2" s="126"/>
      <c r="AG2" s="126"/>
      <c r="AH2" s="126"/>
      <c r="AI2" s="126"/>
      <c r="AJ2" s="126"/>
    </row>
    <row r="3" spans="1:36">
      <c r="B3" s="127" t="s">
        <v>265</v>
      </c>
      <c r="C3" s="128">
        <v>610</v>
      </c>
      <c r="D3" s="128">
        <v>1344</v>
      </c>
      <c r="E3" s="128">
        <v>240.09910760991409</v>
      </c>
      <c r="F3" s="129">
        <v>65</v>
      </c>
      <c r="G3" s="129">
        <v>237.0550597832856</v>
      </c>
      <c r="H3" s="129">
        <v>52</v>
      </c>
      <c r="I3" s="130">
        <v>594.15416739319971</v>
      </c>
      <c r="J3" s="128">
        <v>220</v>
      </c>
      <c r="K3" s="129">
        <v>58</v>
      </c>
      <c r="L3" s="129">
        <v>225</v>
      </c>
      <c r="M3" s="129">
        <v>49</v>
      </c>
      <c r="N3" s="130">
        <v>552</v>
      </c>
      <c r="O3" s="128">
        <v>1247</v>
      </c>
      <c r="P3" s="129">
        <v>249</v>
      </c>
      <c r="Q3" s="130">
        <v>962</v>
      </c>
      <c r="R3" s="129">
        <v>167</v>
      </c>
      <c r="S3" s="129">
        <v>373</v>
      </c>
      <c r="T3" s="129">
        <v>1410</v>
      </c>
      <c r="U3" s="129">
        <v>344</v>
      </c>
      <c r="V3" s="129">
        <v>1607</v>
      </c>
      <c r="W3" s="129">
        <v>2268</v>
      </c>
      <c r="X3" s="129">
        <v>672</v>
      </c>
      <c r="Y3" s="129">
        <v>458</v>
      </c>
      <c r="Z3" s="129">
        <v>451</v>
      </c>
      <c r="AA3" s="130">
        <v>7750</v>
      </c>
      <c r="AB3" s="131">
        <f t="shared" ref="AB3:AB9" si="0">D3/N3</f>
        <v>2.4347826086956523</v>
      </c>
    </row>
    <row r="4" spans="1:36">
      <c r="B4" s="127" t="s">
        <v>266</v>
      </c>
      <c r="C4" s="128">
        <v>45</v>
      </c>
      <c r="D4" s="128">
        <v>145</v>
      </c>
      <c r="E4" s="128">
        <v>13.312952440606679</v>
      </c>
      <c r="F4" s="129">
        <v>0</v>
      </c>
      <c r="G4" s="129">
        <v>59.381657196546001</v>
      </c>
      <c r="H4" s="129">
        <v>0</v>
      </c>
      <c r="I4" s="130">
        <v>72.694609637152681</v>
      </c>
      <c r="J4" s="128">
        <v>13</v>
      </c>
      <c r="K4" s="129">
        <v>0</v>
      </c>
      <c r="L4" s="129">
        <v>53</v>
      </c>
      <c r="M4" s="129">
        <v>0</v>
      </c>
      <c r="N4" s="130">
        <v>66</v>
      </c>
      <c r="O4" s="128">
        <v>0</v>
      </c>
      <c r="P4" s="129">
        <v>0</v>
      </c>
      <c r="Q4" s="130">
        <v>0</v>
      </c>
      <c r="R4" s="129">
        <v>0</v>
      </c>
      <c r="S4" s="129">
        <v>61</v>
      </c>
      <c r="T4" s="129">
        <v>28</v>
      </c>
      <c r="U4" s="129">
        <v>104</v>
      </c>
      <c r="V4" s="129">
        <v>7</v>
      </c>
      <c r="W4" s="129">
        <v>164</v>
      </c>
      <c r="X4" s="129">
        <v>447</v>
      </c>
      <c r="Y4" s="129">
        <v>24</v>
      </c>
      <c r="Z4" s="129">
        <v>14</v>
      </c>
      <c r="AA4" s="130">
        <v>849</v>
      </c>
      <c r="AB4" s="131">
        <f t="shared" si="0"/>
        <v>2.1969696969696968</v>
      </c>
    </row>
    <row r="5" spans="1:36">
      <c r="B5" s="127" t="s">
        <v>267</v>
      </c>
      <c r="C5" s="128">
        <v>40</v>
      </c>
      <c r="D5" s="128">
        <v>32</v>
      </c>
      <c r="E5" s="128">
        <v>3</v>
      </c>
      <c r="F5" s="129">
        <v>2</v>
      </c>
      <c r="G5" s="129">
        <v>5</v>
      </c>
      <c r="H5" s="129">
        <v>0</v>
      </c>
      <c r="I5" s="130">
        <v>10</v>
      </c>
      <c r="J5" s="128">
        <v>3</v>
      </c>
      <c r="K5" s="129">
        <v>2</v>
      </c>
      <c r="L5" s="129">
        <v>5</v>
      </c>
      <c r="M5" s="129">
        <v>0</v>
      </c>
      <c r="N5" s="130">
        <v>10</v>
      </c>
      <c r="O5" s="128">
        <v>0</v>
      </c>
      <c r="P5" s="129">
        <v>0</v>
      </c>
      <c r="Q5" s="130">
        <v>0</v>
      </c>
      <c r="R5" s="129">
        <v>0</v>
      </c>
      <c r="S5" s="129">
        <v>58</v>
      </c>
      <c r="T5" s="129">
        <v>46</v>
      </c>
      <c r="U5" s="129">
        <v>4</v>
      </c>
      <c r="V5" s="129">
        <v>4</v>
      </c>
      <c r="W5" s="129">
        <v>51</v>
      </c>
      <c r="X5" s="129">
        <v>192</v>
      </c>
      <c r="Y5" s="129">
        <v>45</v>
      </c>
      <c r="Z5" s="129">
        <v>29</v>
      </c>
      <c r="AA5" s="130">
        <v>429</v>
      </c>
      <c r="AB5" s="131">
        <f t="shared" si="0"/>
        <v>3.2</v>
      </c>
    </row>
    <row r="6" spans="1:36">
      <c r="B6" s="127" t="s">
        <v>268</v>
      </c>
      <c r="C6" s="128">
        <v>36</v>
      </c>
      <c r="D6" s="128">
        <v>122</v>
      </c>
      <c r="E6" s="128">
        <v>33.164205386208913</v>
      </c>
      <c r="F6" s="129">
        <v>0</v>
      </c>
      <c r="G6" s="129">
        <v>10</v>
      </c>
      <c r="H6" s="129">
        <v>1</v>
      </c>
      <c r="I6" s="130">
        <v>44.164205386208906</v>
      </c>
      <c r="J6" s="128">
        <v>30</v>
      </c>
      <c r="K6" s="129">
        <v>0</v>
      </c>
      <c r="L6" s="129">
        <v>10</v>
      </c>
      <c r="M6" s="129">
        <v>1</v>
      </c>
      <c r="N6" s="130">
        <v>41</v>
      </c>
      <c r="O6" s="128">
        <v>2016</v>
      </c>
      <c r="P6" s="129">
        <v>0</v>
      </c>
      <c r="Q6" s="130">
        <v>0</v>
      </c>
      <c r="R6" s="129">
        <v>160</v>
      </c>
      <c r="S6" s="129">
        <v>45</v>
      </c>
      <c r="T6" s="129">
        <v>22</v>
      </c>
      <c r="U6" s="129">
        <v>45</v>
      </c>
      <c r="V6" s="129">
        <v>16</v>
      </c>
      <c r="W6" s="129">
        <v>40</v>
      </c>
      <c r="X6" s="129">
        <v>92</v>
      </c>
      <c r="Y6" s="129">
        <v>22</v>
      </c>
      <c r="Z6" s="129">
        <v>9</v>
      </c>
      <c r="AA6" s="130">
        <v>451</v>
      </c>
      <c r="AB6" s="131">
        <f t="shared" si="0"/>
        <v>2.975609756097561</v>
      </c>
    </row>
    <row r="7" spans="1:36">
      <c r="B7" s="127" t="s">
        <v>269</v>
      </c>
      <c r="C7" s="128">
        <v>54</v>
      </c>
      <c r="D7" s="128">
        <v>81</v>
      </c>
      <c r="E7" s="128">
        <v>44.716445693992313</v>
      </c>
      <c r="F7" s="129">
        <v>0</v>
      </c>
      <c r="G7" s="129">
        <v>0</v>
      </c>
      <c r="H7" s="129">
        <v>0</v>
      </c>
      <c r="I7" s="130">
        <v>44.716445693992313</v>
      </c>
      <c r="J7" s="128">
        <v>36</v>
      </c>
      <c r="K7" s="129">
        <v>0</v>
      </c>
      <c r="L7" s="129">
        <v>0</v>
      </c>
      <c r="M7" s="129">
        <v>0</v>
      </c>
      <c r="N7" s="130">
        <v>36</v>
      </c>
      <c r="O7" s="128">
        <v>1100</v>
      </c>
      <c r="P7" s="129">
        <v>0</v>
      </c>
      <c r="Q7" s="130">
        <v>0</v>
      </c>
      <c r="R7" s="129">
        <v>110</v>
      </c>
      <c r="S7" s="129">
        <v>31</v>
      </c>
      <c r="T7" s="129">
        <v>18</v>
      </c>
      <c r="U7" s="129">
        <v>19</v>
      </c>
      <c r="V7" s="129">
        <v>4</v>
      </c>
      <c r="W7" s="129">
        <v>215</v>
      </c>
      <c r="X7" s="129">
        <v>141</v>
      </c>
      <c r="Y7" s="129">
        <v>98</v>
      </c>
      <c r="Z7" s="129">
        <v>45</v>
      </c>
      <c r="AA7" s="130">
        <v>681</v>
      </c>
      <c r="AB7" s="131">
        <f t="shared" si="0"/>
        <v>2.25</v>
      </c>
    </row>
    <row r="8" spans="1:36">
      <c r="B8" s="127" t="s">
        <v>270</v>
      </c>
      <c r="C8" s="128">
        <v>23</v>
      </c>
      <c r="D8" s="128">
        <v>153</v>
      </c>
      <c r="E8" s="128">
        <v>74.179174311926502</v>
      </c>
      <c r="F8" s="129">
        <v>0</v>
      </c>
      <c r="G8" s="129">
        <v>0</v>
      </c>
      <c r="H8" s="129">
        <v>0</v>
      </c>
      <c r="I8" s="130">
        <v>74.179174311926502</v>
      </c>
      <c r="J8" s="128">
        <v>65</v>
      </c>
      <c r="K8" s="129">
        <v>0</v>
      </c>
      <c r="L8" s="129">
        <v>0</v>
      </c>
      <c r="M8" s="129">
        <v>0</v>
      </c>
      <c r="N8" s="130">
        <v>65</v>
      </c>
      <c r="O8" s="128">
        <v>444</v>
      </c>
      <c r="P8" s="129">
        <v>0</v>
      </c>
      <c r="Q8" s="130">
        <v>0</v>
      </c>
      <c r="R8" s="129">
        <v>30</v>
      </c>
      <c r="S8" s="129">
        <v>29</v>
      </c>
      <c r="T8" s="129">
        <v>14</v>
      </c>
      <c r="U8" s="129">
        <v>11</v>
      </c>
      <c r="V8" s="129">
        <v>8</v>
      </c>
      <c r="W8" s="129">
        <v>24</v>
      </c>
      <c r="X8" s="129">
        <v>5</v>
      </c>
      <c r="Y8" s="129">
        <v>19</v>
      </c>
      <c r="Z8" s="129">
        <v>23</v>
      </c>
      <c r="AA8" s="130">
        <v>163</v>
      </c>
      <c r="AB8" s="131">
        <f t="shared" si="0"/>
        <v>2.3538461538461539</v>
      </c>
    </row>
    <row r="9" spans="1:36">
      <c r="B9" s="132" t="s">
        <v>271</v>
      </c>
      <c r="C9" s="133">
        <v>33</v>
      </c>
      <c r="D9" s="133">
        <v>56</v>
      </c>
      <c r="E9" s="133">
        <v>20.522403077833658</v>
      </c>
      <c r="F9" s="134">
        <v>0</v>
      </c>
      <c r="G9" s="134">
        <v>0</v>
      </c>
      <c r="H9" s="134">
        <v>3</v>
      </c>
      <c r="I9" s="135">
        <v>23.522403077833658</v>
      </c>
      <c r="J9" s="133">
        <v>18</v>
      </c>
      <c r="K9" s="134">
        <v>0</v>
      </c>
      <c r="L9" s="134">
        <v>0</v>
      </c>
      <c r="M9" s="134">
        <v>3</v>
      </c>
      <c r="N9" s="135">
        <v>21</v>
      </c>
      <c r="O9" s="133">
        <v>0</v>
      </c>
      <c r="P9" s="134">
        <v>0</v>
      </c>
      <c r="Q9" s="135">
        <v>0</v>
      </c>
      <c r="R9" s="134">
        <v>0</v>
      </c>
      <c r="S9" s="134">
        <v>42</v>
      </c>
      <c r="T9" s="134">
        <v>132</v>
      </c>
      <c r="U9" s="134">
        <v>2</v>
      </c>
      <c r="V9" s="134">
        <v>78</v>
      </c>
      <c r="W9" s="134">
        <v>64</v>
      </c>
      <c r="X9" s="134">
        <v>36</v>
      </c>
      <c r="Y9" s="134">
        <v>91</v>
      </c>
      <c r="Z9" s="134">
        <v>69</v>
      </c>
      <c r="AA9" s="135">
        <v>514</v>
      </c>
      <c r="AB9" s="136">
        <f t="shared" si="0"/>
        <v>2.6666666666666665</v>
      </c>
    </row>
    <row r="10" spans="1:36" s="125" customFormat="1">
      <c r="B10" s="121" t="s">
        <v>272</v>
      </c>
      <c r="C10" s="122" t="s">
        <v>239</v>
      </c>
      <c r="D10" s="122" t="str">
        <f>D2</f>
        <v>POP</v>
      </c>
      <c r="E10" s="122" t="s">
        <v>241</v>
      </c>
      <c r="F10" s="123" t="s">
        <v>242</v>
      </c>
      <c r="G10" s="123" t="s">
        <v>243</v>
      </c>
      <c r="H10" s="123" t="s">
        <v>244</v>
      </c>
      <c r="I10" s="124" t="s">
        <v>245</v>
      </c>
      <c r="J10" s="122" t="s">
        <v>246</v>
      </c>
      <c r="K10" s="123" t="s">
        <v>247</v>
      </c>
      <c r="L10" s="123" t="s">
        <v>248</v>
      </c>
      <c r="M10" s="123" t="s">
        <v>249</v>
      </c>
      <c r="N10" s="124" t="s">
        <v>250</v>
      </c>
      <c r="O10" s="122" t="s">
        <v>251</v>
      </c>
      <c r="P10" s="123" t="s">
        <v>252</v>
      </c>
      <c r="Q10" s="124" t="s">
        <v>253</v>
      </c>
      <c r="R10" s="123" t="s">
        <v>254</v>
      </c>
      <c r="S10" s="123" t="s">
        <v>255</v>
      </c>
      <c r="T10" s="123" t="s">
        <v>256</v>
      </c>
      <c r="U10" s="123" t="s">
        <v>257</v>
      </c>
      <c r="V10" s="123" t="s">
        <v>258</v>
      </c>
      <c r="W10" s="123" t="s">
        <v>259</v>
      </c>
      <c r="X10" s="123" t="s">
        <v>260</v>
      </c>
      <c r="Y10" s="123" t="s">
        <v>261</v>
      </c>
      <c r="Z10" s="123" t="s">
        <v>262</v>
      </c>
      <c r="AA10" s="124" t="s">
        <v>263</v>
      </c>
      <c r="AB10" s="124" t="str">
        <f>AB2</f>
        <v>POP/HH</v>
      </c>
    </row>
    <row r="11" spans="1:36">
      <c r="B11" s="127" t="s">
        <v>265</v>
      </c>
      <c r="C11" s="128">
        <v>610</v>
      </c>
      <c r="D11" s="128">
        <v>1472</v>
      </c>
      <c r="E11" s="128">
        <v>245.95688324069073</v>
      </c>
      <c r="F11" s="129">
        <v>80.573326892329874</v>
      </c>
      <c r="G11" s="129">
        <v>267.20171356794532</v>
      </c>
      <c r="H11" s="129">
        <v>52</v>
      </c>
      <c r="I11" s="130">
        <v>645.73192370096592</v>
      </c>
      <c r="J11" s="128">
        <v>217</v>
      </c>
      <c r="K11" s="129">
        <v>70</v>
      </c>
      <c r="L11" s="129">
        <v>249</v>
      </c>
      <c r="M11" s="129">
        <v>48</v>
      </c>
      <c r="N11" s="130">
        <v>584</v>
      </c>
      <c r="O11" s="128">
        <v>1247</v>
      </c>
      <c r="P11" s="129">
        <v>249</v>
      </c>
      <c r="Q11" s="130">
        <v>962</v>
      </c>
      <c r="R11" s="129">
        <v>167</v>
      </c>
      <c r="S11" s="129">
        <v>391.38099999999997</v>
      </c>
      <c r="T11" s="129">
        <v>1414.1774999999998</v>
      </c>
      <c r="U11" s="129">
        <v>346.67359999999991</v>
      </c>
      <c r="V11" s="129">
        <v>1616.3576000000005</v>
      </c>
      <c r="W11" s="129">
        <v>2298.0780000000004</v>
      </c>
      <c r="X11" s="129">
        <v>672</v>
      </c>
      <c r="Y11" s="129">
        <v>544.89200000000005</v>
      </c>
      <c r="Z11" s="129">
        <v>466.54030000000034</v>
      </c>
      <c r="AA11" s="130">
        <v>7917.1000000000013</v>
      </c>
      <c r="AB11" s="131">
        <f t="shared" ref="AB11:AB17" si="1">D11/N11</f>
        <v>2.5205479452054793</v>
      </c>
    </row>
    <row r="12" spans="1:36">
      <c r="B12" s="127" t="s">
        <v>266</v>
      </c>
      <c r="C12" s="128">
        <v>45</v>
      </c>
      <c r="D12" s="128">
        <v>213</v>
      </c>
      <c r="E12" s="128">
        <v>13.312952440606679</v>
      </c>
      <c r="F12" s="129">
        <v>6.537692613305893</v>
      </c>
      <c r="G12" s="129">
        <v>78.994735036463709</v>
      </c>
      <c r="H12" s="129">
        <v>0</v>
      </c>
      <c r="I12" s="130">
        <v>98.84538009037631</v>
      </c>
      <c r="J12" s="128">
        <v>13</v>
      </c>
      <c r="K12" s="129">
        <v>5</v>
      </c>
      <c r="L12" s="129">
        <v>71</v>
      </c>
      <c r="M12" s="129">
        <v>0</v>
      </c>
      <c r="N12" s="130">
        <v>89</v>
      </c>
      <c r="O12" s="128">
        <v>0</v>
      </c>
      <c r="P12" s="129">
        <v>0</v>
      </c>
      <c r="Q12" s="130">
        <v>0</v>
      </c>
      <c r="R12" s="129">
        <v>0</v>
      </c>
      <c r="S12" s="129">
        <v>61.551600000000036</v>
      </c>
      <c r="T12" s="129">
        <v>30.931359999999994</v>
      </c>
      <c r="U12" s="129">
        <v>107.13624</v>
      </c>
      <c r="V12" s="129">
        <v>7</v>
      </c>
      <c r="W12" s="129">
        <v>170.14639999999997</v>
      </c>
      <c r="X12" s="129">
        <v>447</v>
      </c>
      <c r="Y12" s="129">
        <v>25.497200000000003</v>
      </c>
      <c r="Z12" s="129">
        <v>15.497199999999999</v>
      </c>
      <c r="AA12" s="130">
        <v>864.75999999999954</v>
      </c>
      <c r="AB12" s="131">
        <f t="shared" si="1"/>
        <v>2.393258426966292</v>
      </c>
    </row>
    <row r="13" spans="1:36">
      <c r="B13" s="127" t="s">
        <v>267</v>
      </c>
      <c r="C13" s="128">
        <v>40</v>
      </c>
      <c r="D13" s="128">
        <v>43</v>
      </c>
      <c r="E13" s="128">
        <v>3</v>
      </c>
      <c r="F13" s="129">
        <v>4.5796322580645112</v>
      </c>
      <c r="G13" s="129">
        <v>12.738896774193549</v>
      </c>
      <c r="H13" s="129">
        <v>0</v>
      </c>
      <c r="I13" s="130">
        <v>20.318529032258052</v>
      </c>
      <c r="J13" s="128">
        <v>3</v>
      </c>
      <c r="K13" s="129">
        <v>3</v>
      </c>
      <c r="L13" s="129">
        <v>13</v>
      </c>
      <c r="M13" s="129">
        <v>0</v>
      </c>
      <c r="N13" s="130">
        <v>19</v>
      </c>
      <c r="O13" s="128">
        <v>0</v>
      </c>
      <c r="P13" s="129">
        <v>0</v>
      </c>
      <c r="Q13" s="130">
        <v>0</v>
      </c>
      <c r="R13" s="129">
        <v>0</v>
      </c>
      <c r="S13" s="129">
        <v>58.575999999999993</v>
      </c>
      <c r="T13" s="129">
        <v>48.591999999999999</v>
      </c>
      <c r="U13" s="129">
        <v>4.048</v>
      </c>
      <c r="V13" s="129">
        <v>4</v>
      </c>
      <c r="W13" s="129">
        <v>52.451999999999998</v>
      </c>
      <c r="X13" s="129">
        <v>192</v>
      </c>
      <c r="Y13" s="129">
        <v>46.355999999999995</v>
      </c>
      <c r="Z13" s="129">
        <v>34.976000000000035</v>
      </c>
      <c r="AA13" s="130">
        <v>441</v>
      </c>
      <c r="AB13" s="131">
        <f t="shared" si="1"/>
        <v>2.263157894736842</v>
      </c>
    </row>
    <row r="14" spans="1:36">
      <c r="B14" s="127" t="s">
        <v>268</v>
      </c>
      <c r="C14" s="128">
        <v>36</v>
      </c>
      <c r="D14" s="128">
        <v>100</v>
      </c>
      <c r="E14" s="128">
        <v>37.962956297721156</v>
      </c>
      <c r="F14" s="129">
        <v>2.6659727286179344</v>
      </c>
      <c r="G14" s="129">
        <v>10</v>
      </c>
      <c r="H14" s="129">
        <v>1</v>
      </c>
      <c r="I14" s="130">
        <v>51.628929026339065</v>
      </c>
      <c r="J14" s="128">
        <v>36</v>
      </c>
      <c r="K14" s="129">
        <v>1</v>
      </c>
      <c r="L14" s="129">
        <v>7</v>
      </c>
      <c r="M14" s="129">
        <v>1</v>
      </c>
      <c r="N14" s="130">
        <v>45</v>
      </c>
      <c r="O14" s="128">
        <v>2016</v>
      </c>
      <c r="P14" s="129">
        <v>0</v>
      </c>
      <c r="Q14" s="130">
        <v>0</v>
      </c>
      <c r="R14" s="129">
        <v>160</v>
      </c>
      <c r="S14" s="129">
        <v>48.511500000000005</v>
      </c>
      <c r="T14" s="129">
        <v>22</v>
      </c>
      <c r="U14" s="129">
        <v>46.170500000000004</v>
      </c>
      <c r="V14" s="129">
        <v>17.404599999999999</v>
      </c>
      <c r="W14" s="129">
        <v>43.2774</v>
      </c>
      <c r="X14" s="129">
        <v>92</v>
      </c>
      <c r="Y14" s="129">
        <v>28.086599999999997</v>
      </c>
      <c r="Z14" s="129">
        <v>16.959400000000002</v>
      </c>
      <c r="AA14" s="130">
        <v>474.41</v>
      </c>
      <c r="AB14" s="131">
        <f t="shared" si="1"/>
        <v>2.2222222222222223</v>
      </c>
    </row>
    <row r="15" spans="1:36">
      <c r="B15" s="127" t="s">
        <v>269</v>
      </c>
      <c r="C15" s="128">
        <v>54</v>
      </c>
      <c r="D15" s="128">
        <v>98</v>
      </c>
      <c r="E15" s="128">
        <v>46.316029331163037</v>
      </c>
      <c r="F15" s="129">
        <v>2.665972728617934</v>
      </c>
      <c r="G15" s="129">
        <v>0</v>
      </c>
      <c r="H15" s="129">
        <v>0</v>
      </c>
      <c r="I15" s="130">
        <v>48.982002059780953</v>
      </c>
      <c r="J15" s="128">
        <v>39</v>
      </c>
      <c r="K15" s="129">
        <v>2</v>
      </c>
      <c r="L15" s="129">
        <v>0</v>
      </c>
      <c r="M15" s="129">
        <v>0</v>
      </c>
      <c r="N15" s="130">
        <v>41</v>
      </c>
      <c r="O15" s="128">
        <v>1100</v>
      </c>
      <c r="P15" s="129">
        <v>0</v>
      </c>
      <c r="Q15" s="130">
        <v>0</v>
      </c>
      <c r="R15" s="129">
        <v>110</v>
      </c>
      <c r="S15" s="129">
        <v>34.511499999999984</v>
      </c>
      <c r="T15" s="129">
        <v>18</v>
      </c>
      <c r="U15" s="129">
        <v>20.170500000000001</v>
      </c>
      <c r="V15" s="129">
        <v>5.4046000000000003</v>
      </c>
      <c r="W15" s="129">
        <v>218.27740000000031</v>
      </c>
      <c r="X15" s="129">
        <v>141</v>
      </c>
      <c r="Y15" s="129">
        <v>104.08660000000002</v>
      </c>
      <c r="Z15" s="129">
        <v>52.959399999999988</v>
      </c>
      <c r="AA15" s="130">
        <v>704.41000000000065</v>
      </c>
      <c r="AB15" s="131">
        <f t="shared" si="1"/>
        <v>2.3902439024390243</v>
      </c>
    </row>
    <row r="16" spans="1:36">
      <c r="B16" s="127" t="s">
        <v>270</v>
      </c>
      <c r="C16" s="128">
        <v>23</v>
      </c>
      <c r="D16" s="128">
        <v>199</v>
      </c>
      <c r="E16" s="128">
        <v>82.177092497780308</v>
      </c>
      <c r="F16" s="129">
        <v>0</v>
      </c>
      <c r="G16" s="129">
        <v>0</v>
      </c>
      <c r="H16" s="129">
        <v>0</v>
      </c>
      <c r="I16" s="130">
        <v>82.177092497780308</v>
      </c>
      <c r="J16" s="128">
        <v>76</v>
      </c>
      <c r="K16" s="129">
        <v>0</v>
      </c>
      <c r="L16" s="129">
        <v>0</v>
      </c>
      <c r="M16" s="129">
        <v>0</v>
      </c>
      <c r="N16" s="130">
        <v>76</v>
      </c>
      <c r="O16" s="128">
        <v>444</v>
      </c>
      <c r="P16" s="129">
        <v>0</v>
      </c>
      <c r="Q16" s="130">
        <v>0</v>
      </c>
      <c r="R16" s="129">
        <v>30</v>
      </c>
      <c r="S16" s="129">
        <v>32.511499999999998</v>
      </c>
      <c r="T16" s="129">
        <v>14</v>
      </c>
      <c r="U16" s="129">
        <v>12.170500000000001</v>
      </c>
      <c r="V16" s="129">
        <v>9.4046000000000021</v>
      </c>
      <c r="W16" s="129">
        <v>27.2774</v>
      </c>
      <c r="X16" s="129">
        <v>5</v>
      </c>
      <c r="Y16" s="129">
        <v>25.086599999999997</v>
      </c>
      <c r="Z16" s="129">
        <v>30.959399999999999</v>
      </c>
      <c r="AA16" s="130">
        <v>186.40999999999997</v>
      </c>
      <c r="AB16" s="131">
        <f t="shared" si="1"/>
        <v>2.6184210526315788</v>
      </c>
    </row>
    <row r="17" spans="2:28">
      <c r="B17" s="132" t="s">
        <v>271</v>
      </c>
      <c r="C17" s="133">
        <v>33</v>
      </c>
      <c r="D17" s="133">
        <v>50</v>
      </c>
      <c r="E17" s="133">
        <v>22.121986715004425</v>
      </c>
      <c r="F17" s="134">
        <v>0</v>
      </c>
      <c r="G17" s="134">
        <v>0</v>
      </c>
      <c r="H17" s="134">
        <v>3</v>
      </c>
      <c r="I17" s="135">
        <v>25.121986715004425</v>
      </c>
      <c r="J17" s="133">
        <v>19</v>
      </c>
      <c r="K17" s="134">
        <v>0</v>
      </c>
      <c r="L17" s="134">
        <v>0</v>
      </c>
      <c r="M17" s="134">
        <v>3</v>
      </c>
      <c r="N17" s="135">
        <v>22</v>
      </c>
      <c r="O17" s="133">
        <v>0</v>
      </c>
      <c r="P17" s="134">
        <v>0</v>
      </c>
      <c r="Q17" s="135">
        <v>0</v>
      </c>
      <c r="R17" s="134">
        <v>0</v>
      </c>
      <c r="S17" s="134">
        <v>45.511499999999998</v>
      </c>
      <c r="T17" s="134">
        <v>132</v>
      </c>
      <c r="U17" s="134">
        <v>3.1705000000000001</v>
      </c>
      <c r="V17" s="134">
        <v>79.40460000000003</v>
      </c>
      <c r="W17" s="134">
        <v>67.277400000000029</v>
      </c>
      <c r="X17" s="134">
        <v>36</v>
      </c>
      <c r="Y17" s="134">
        <v>97.08659999999999</v>
      </c>
      <c r="Z17" s="134">
        <v>76.959399999999945</v>
      </c>
      <c r="AA17" s="135">
        <v>537.41000000000008</v>
      </c>
      <c r="AB17" s="136">
        <f t="shared" si="1"/>
        <v>2.2727272727272729</v>
      </c>
    </row>
    <row r="18" spans="2:28" s="125" customFormat="1">
      <c r="B18" s="121" t="s">
        <v>273</v>
      </c>
      <c r="C18" s="122" t="s">
        <v>239</v>
      </c>
      <c r="D18" s="122" t="str">
        <f t="shared" ref="D18:AB18" si="2">D10</f>
        <v>POP</v>
      </c>
      <c r="E18" s="122" t="str">
        <f t="shared" si="2"/>
        <v>SFDU</v>
      </c>
      <c r="F18" s="123" t="str">
        <f t="shared" si="2"/>
        <v>MF2_4DU</v>
      </c>
      <c r="G18" s="123" t="str">
        <f t="shared" si="2"/>
        <v>MF5+DU</v>
      </c>
      <c r="H18" s="123" t="str">
        <f t="shared" si="2"/>
        <v>MHDU</v>
      </c>
      <c r="I18" s="124" t="str">
        <f t="shared" si="2"/>
        <v>TOT_DU</v>
      </c>
      <c r="J18" s="122" t="str">
        <f t="shared" si="2"/>
        <v>SFHH</v>
      </c>
      <c r="K18" s="123" t="str">
        <f t="shared" si="2"/>
        <v>MF2_4HH</v>
      </c>
      <c r="L18" s="123" t="str">
        <f t="shared" si="2"/>
        <v>MF5+HH</v>
      </c>
      <c r="M18" s="123" t="str">
        <f t="shared" si="2"/>
        <v>MHHH</v>
      </c>
      <c r="N18" s="124" t="str">
        <f t="shared" si="2"/>
        <v>TOT_HH</v>
      </c>
      <c r="O18" s="122" t="str">
        <f t="shared" si="2"/>
        <v>stugrd_p</v>
      </c>
      <c r="P18" s="123" t="str">
        <f t="shared" si="2"/>
        <v>stuhgh_p</v>
      </c>
      <c r="Q18" s="124" t="str">
        <f t="shared" si="2"/>
        <v>stuuni_p</v>
      </c>
      <c r="R18" s="123" t="str">
        <f t="shared" si="2"/>
        <v>empedu_p</v>
      </c>
      <c r="S18" s="123" t="str">
        <f t="shared" si="2"/>
        <v>empfoo_p</v>
      </c>
      <c r="T18" s="123" t="str">
        <f t="shared" si="2"/>
        <v>empgov_p</v>
      </c>
      <c r="U18" s="123" t="str">
        <f t="shared" si="2"/>
        <v>empind_p</v>
      </c>
      <c r="V18" s="123" t="str">
        <f t="shared" si="2"/>
        <v>empmed_p</v>
      </c>
      <c r="W18" s="123" t="str">
        <f t="shared" si="2"/>
        <v>empofc_p</v>
      </c>
      <c r="X18" s="123" t="str">
        <f t="shared" si="2"/>
        <v>empret_p</v>
      </c>
      <c r="Y18" s="123" t="str">
        <f t="shared" si="2"/>
        <v>empsvc_p</v>
      </c>
      <c r="Z18" s="123" t="str">
        <f t="shared" si="2"/>
        <v>empoth_p</v>
      </c>
      <c r="AA18" s="124" t="str">
        <f t="shared" si="2"/>
        <v>emptot_p</v>
      </c>
      <c r="AB18" s="124" t="str">
        <f t="shared" si="2"/>
        <v>POP/HH</v>
      </c>
    </row>
    <row r="19" spans="2:28">
      <c r="B19" s="127" t="str">
        <f>B11</f>
        <v>Redding Downtown</v>
      </c>
      <c r="C19" s="128">
        <f t="shared" ref="C19:AB25" si="3">C11-C3</f>
        <v>0</v>
      </c>
      <c r="D19" s="128">
        <f t="shared" si="3"/>
        <v>128</v>
      </c>
      <c r="E19" s="128">
        <f t="shared" si="3"/>
        <v>5.8577756307766435</v>
      </c>
      <c r="F19" s="129">
        <f t="shared" si="3"/>
        <v>15.573326892329874</v>
      </c>
      <c r="G19" s="129">
        <f t="shared" si="3"/>
        <v>30.146653784659719</v>
      </c>
      <c r="H19" s="129">
        <f t="shared" si="3"/>
        <v>0</v>
      </c>
      <c r="I19" s="130">
        <f t="shared" si="3"/>
        <v>51.577756307766208</v>
      </c>
      <c r="J19" s="128">
        <f t="shared" si="3"/>
        <v>-3</v>
      </c>
      <c r="K19" s="129">
        <f t="shared" si="3"/>
        <v>12</v>
      </c>
      <c r="L19" s="129">
        <f t="shared" si="3"/>
        <v>24</v>
      </c>
      <c r="M19" s="129">
        <f t="shared" si="3"/>
        <v>-1</v>
      </c>
      <c r="N19" s="130">
        <f t="shared" si="3"/>
        <v>32</v>
      </c>
      <c r="O19" s="128">
        <f t="shared" si="3"/>
        <v>0</v>
      </c>
      <c r="P19" s="129">
        <f t="shared" si="3"/>
        <v>0</v>
      </c>
      <c r="Q19" s="130">
        <f t="shared" si="3"/>
        <v>0</v>
      </c>
      <c r="R19" s="129">
        <f t="shared" si="3"/>
        <v>0</v>
      </c>
      <c r="S19" s="129">
        <f t="shared" si="3"/>
        <v>18.380999999999972</v>
      </c>
      <c r="T19" s="129">
        <f t="shared" si="3"/>
        <v>4.1774999999997817</v>
      </c>
      <c r="U19" s="129">
        <f t="shared" si="3"/>
        <v>2.6735999999999081</v>
      </c>
      <c r="V19" s="129">
        <f t="shared" si="3"/>
        <v>9.3576000000005024</v>
      </c>
      <c r="W19" s="129">
        <f t="shared" si="3"/>
        <v>30.078000000000429</v>
      </c>
      <c r="X19" s="129">
        <f t="shared" si="3"/>
        <v>0</v>
      </c>
      <c r="Y19" s="129">
        <f t="shared" si="3"/>
        <v>86.892000000000053</v>
      </c>
      <c r="Z19" s="129">
        <f t="shared" si="3"/>
        <v>15.540300000000343</v>
      </c>
      <c r="AA19" s="130">
        <f t="shared" si="3"/>
        <v>167.10000000000127</v>
      </c>
      <c r="AB19" s="131">
        <f t="shared" si="3"/>
        <v>8.5765336509826984E-2</v>
      </c>
    </row>
    <row r="20" spans="2:28">
      <c r="B20" s="127" t="str">
        <f t="shared" ref="B20:B25" si="4">B12</f>
        <v>Anderson</v>
      </c>
      <c r="C20" s="128">
        <f t="shared" si="3"/>
        <v>0</v>
      </c>
      <c r="D20" s="128">
        <f t="shared" si="3"/>
        <v>68</v>
      </c>
      <c r="E20" s="128">
        <f t="shared" si="3"/>
        <v>0</v>
      </c>
      <c r="F20" s="129">
        <f t="shared" si="3"/>
        <v>6.537692613305893</v>
      </c>
      <c r="G20" s="129">
        <f t="shared" si="3"/>
        <v>19.613077839917707</v>
      </c>
      <c r="H20" s="129">
        <f t="shared" si="3"/>
        <v>0</v>
      </c>
      <c r="I20" s="130">
        <f t="shared" si="3"/>
        <v>26.150770453223629</v>
      </c>
      <c r="J20" s="128">
        <f t="shared" si="3"/>
        <v>0</v>
      </c>
      <c r="K20" s="129">
        <f t="shared" si="3"/>
        <v>5</v>
      </c>
      <c r="L20" s="129">
        <f t="shared" si="3"/>
        <v>18</v>
      </c>
      <c r="M20" s="129">
        <f t="shared" si="3"/>
        <v>0</v>
      </c>
      <c r="N20" s="130">
        <f t="shared" si="3"/>
        <v>23</v>
      </c>
      <c r="O20" s="128">
        <f t="shared" si="3"/>
        <v>0</v>
      </c>
      <c r="P20" s="129">
        <f t="shared" si="3"/>
        <v>0</v>
      </c>
      <c r="Q20" s="130">
        <f t="shared" si="3"/>
        <v>0</v>
      </c>
      <c r="R20" s="129">
        <f t="shared" si="3"/>
        <v>0</v>
      </c>
      <c r="S20" s="129">
        <f t="shared" si="3"/>
        <v>0.55160000000003606</v>
      </c>
      <c r="T20" s="129">
        <f t="shared" si="3"/>
        <v>2.9313599999999944</v>
      </c>
      <c r="U20" s="129">
        <f t="shared" si="3"/>
        <v>3.1362400000000008</v>
      </c>
      <c r="V20" s="129">
        <f t="shared" si="3"/>
        <v>0</v>
      </c>
      <c r="W20" s="129">
        <f t="shared" si="3"/>
        <v>6.1463999999999714</v>
      </c>
      <c r="X20" s="129">
        <f t="shared" si="3"/>
        <v>0</v>
      </c>
      <c r="Y20" s="129">
        <f t="shared" si="3"/>
        <v>1.497200000000003</v>
      </c>
      <c r="Z20" s="129">
        <f t="shared" si="3"/>
        <v>1.4971999999999994</v>
      </c>
      <c r="AA20" s="130">
        <f t="shared" si="3"/>
        <v>15.759999999999536</v>
      </c>
      <c r="AB20" s="131">
        <f t="shared" si="3"/>
        <v>0.19628872999659519</v>
      </c>
    </row>
    <row r="21" spans="2:28">
      <c r="B21" s="127" t="str">
        <f t="shared" si="4"/>
        <v>Shasta Lake Downtown</v>
      </c>
      <c r="C21" s="128">
        <f t="shared" si="3"/>
        <v>0</v>
      </c>
      <c r="D21" s="128">
        <f t="shared" si="3"/>
        <v>11</v>
      </c>
      <c r="E21" s="128">
        <f t="shared" si="3"/>
        <v>0</v>
      </c>
      <c r="F21" s="129">
        <f t="shared" si="3"/>
        <v>2.5796322580645112</v>
      </c>
      <c r="G21" s="129">
        <f t="shared" si="3"/>
        <v>7.7388967741935488</v>
      </c>
      <c r="H21" s="129">
        <f t="shared" si="3"/>
        <v>0</v>
      </c>
      <c r="I21" s="130">
        <f t="shared" si="3"/>
        <v>10.318529032258052</v>
      </c>
      <c r="J21" s="128">
        <f t="shared" si="3"/>
        <v>0</v>
      </c>
      <c r="K21" s="129">
        <f t="shared" si="3"/>
        <v>1</v>
      </c>
      <c r="L21" s="129">
        <f t="shared" si="3"/>
        <v>8</v>
      </c>
      <c r="M21" s="129">
        <f t="shared" si="3"/>
        <v>0</v>
      </c>
      <c r="N21" s="130">
        <f t="shared" si="3"/>
        <v>9</v>
      </c>
      <c r="O21" s="128">
        <f t="shared" si="3"/>
        <v>0</v>
      </c>
      <c r="P21" s="129">
        <f t="shared" si="3"/>
        <v>0</v>
      </c>
      <c r="Q21" s="130">
        <f t="shared" si="3"/>
        <v>0</v>
      </c>
      <c r="R21" s="129">
        <f t="shared" si="3"/>
        <v>0</v>
      </c>
      <c r="S21" s="129">
        <f t="shared" si="3"/>
        <v>0.57599999999999341</v>
      </c>
      <c r="T21" s="129">
        <f t="shared" si="3"/>
        <v>2.5919999999999987</v>
      </c>
      <c r="U21" s="129">
        <f t="shared" si="3"/>
        <v>4.8000000000000043E-2</v>
      </c>
      <c r="V21" s="129">
        <f t="shared" si="3"/>
        <v>0</v>
      </c>
      <c r="W21" s="129">
        <f t="shared" si="3"/>
        <v>1.4519999999999982</v>
      </c>
      <c r="X21" s="129">
        <f t="shared" si="3"/>
        <v>0</v>
      </c>
      <c r="Y21" s="129">
        <f t="shared" si="3"/>
        <v>1.3559999999999945</v>
      </c>
      <c r="Z21" s="129">
        <f t="shared" si="3"/>
        <v>5.9760000000000346</v>
      </c>
      <c r="AA21" s="130">
        <f t="shared" si="3"/>
        <v>12</v>
      </c>
      <c r="AB21" s="131">
        <f t="shared" si="3"/>
        <v>-0.93684210526315814</v>
      </c>
    </row>
    <row r="22" spans="2:28">
      <c r="B22" s="127" t="str">
        <f t="shared" si="4"/>
        <v>Cottonwood</v>
      </c>
      <c r="C22" s="128">
        <f t="shared" si="3"/>
        <v>0</v>
      </c>
      <c r="D22" s="128">
        <f t="shared" si="3"/>
        <v>-22</v>
      </c>
      <c r="E22" s="128">
        <f t="shared" si="3"/>
        <v>4.7987509115122435</v>
      </c>
      <c r="F22" s="129">
        <f t="shared" si="3"/>
        <v>2.6659727286179344</v>
      </c>
      <c r="G22" s="129">
        <f t="shared" si="3"/>
        <v>0</v>
      </c>
      <c r="H22" s="129">
        <f t="shared" si="3"/>
        <v>0</v>
      </c>
      <c r="I22" s="130">
        <f t="shared" si="3"/>
        <v>7.4647236401301598</v>
      </c>
      <c r="J22" s="128">
        <f t="shared" si="3"/>
        <v>6</v>
      </c>
      <c r="K22" s="129">
        <f t="shared" si="3"/>
        <v>1</v>
      </c>
      <c r="L22" s="129">
        <f t="shared" si="3"/>
        <v>-3</v>
      </c>
      <c r="M22" s="129">
        <f t="shared" si="3"/>
        <v>0</v>
      </c>
      <c r="N22" s="130">
        <f t="shared" si="3"/>
        <v>4</v>
      </c>
      <c r="O22" s="128">
        <f t="shared" si="3"/>
        <v>0</v>
      </c>
      <c r="P22" s="129">
        <f t="shared" si="3"/>
        <v>0</v>
      </c>
      <c r="Q22" s="130">
        <f t="shared" si="3"/>
        <v>0</v>
      </c>
      <c r="R22" s="129">
        <f t="shared" si="3"/>
        <v>0</v>
      </c>
      <c r="S22" s="129">
        <f t="shared" si="3"/>
        <v>3.5115000000000052</v>
      </c>
      <c r="T22" s="129">
        <f t="shared" si="3"/>
        <v>0</v>
      </c>
      <c r="U22" s="129">
        <f t="shared" si="3"/>
        <v>1.1705000000000041</v>
      </c>
      <c r="V22" s="129">
        <f t="shared" si="3"/>
        <v>1.4045999999999985</v>
      </c>
      <c r="W22" s="129">
        <f t="shared" si="3"/>
        <v>3.2774000000000001</v>
      </c>
      <c r="X22" s="129">
        <f t="shared" si="3"/>
        <v>0</v>
      </c>
      <c r="Y22" s="129">
        <f t="shared" si="3"/>
        <v>6.0865999999999971</v>
      </c>
      <c r="Z22" s="129">
        <f t="shared" si="3"/>
        <v>7.9594000000000023</v>
      </c>
      <c r="AA22" s="130">
        <f t="shared" si="3"/>
        <v>23.410000000000025</v>
      </c>
      <c r="AB22" s="131">
        <f t="shared" si="3"/>
        <v>-0.75338753387533863</v>
      </c>
    </row>
    <row r="23" spans="2:28">
      <c r="B23" s="127" t="str">
        <f t="shared" si="4"/>
        <v>Burney</v>
      </c>
      <c r="C23" s="128">
        <f t="shared" si="3"/>
        <v>0</v>
      </c>
      <c r="D23" s="128">
        <f t="shared" si="3"/>
        <v>17</v>
      </c>
      <c r="E23" s="128">
        <f t="shared" si="3"/>
        <v>1.5995836371707242</v>
      </c>
      <c r="F23" s="129">
        <f t="shared" si="3"/>
        <v>2.665972728617934</v>
      </c>
      <c r="G23" s="129">
        <f t="shared" si="3"/>
        <v>0</v>
      </c>
      <c r="H23" s="129">
        <f t="shared" si="3"/>
        <v>0</v>
      </c>
      <c r="I23" s="130">
        <f t="shared" si="3"/>
        <v>4.2655563657886404</v>
      </c>
      <c r="J23" s="128">
        <f t="shared" si="3"/>
        <v>3</v>
      </c>
      <c r="K23" s="129">
        <f t="shared" si="3"/>
        <v>2</v>
      </c>
      <c r="L23" s="129">
        <f t="shared" si="3"/>
        <v>0</v>
      </c>
      <c r="M23" s="129">
        <f t="shared" si="3"/>
        <v>0</v>
      </c>
      <c r="N23" s="130">
        <f t="shared" si="3"/>
        <v>5</v>
      </c>
      <c r="O23" s="128">
        <f t="shared" si="3"/>
        <v>0</v>
      </c>
      <c r="P23" s="129">
        <f t="shared" si="3"/>
        <v>0</v>
      </c>
      <c r="Q23" s="130">
        <f t="shared" si="3"/>
        <v>0</v>
      </c>
      <c r="R23" s="129">
        <f t="shared" si="3"/>
        <v>0</v>
      </c>
      <c r="S23" s="129">
        <f t="shared" si="3"/>
        <v>3.5114999999999839</v>
      </c>
      <c r="T23" s="129">
        <f t="shared" si="3"/>
        <v>0</v>
      </c>
      <c r="U23" s="129">
        <f t="shared" si="3"/>
        <v>1.1705000000000005</v>
      </c>
      <c r="V23" s="129">
        <f t="shared" si="3"/>
        <v>1.4046000000000003</v>
      </c>
      <c r="W23" s="129">
        <f t="shared" si="3"/>
        <v>3.2774000000003127</v>
      </c>
      <c r="X23" s="129">
        <f t="shared" si="3"/>
        <v>0</v>
      </c>
      <c r="Y23" s="129">
        <f t="shared" si="3"/>
        <v>6.0866000000000184</v>
      </c>
      <c r="Z23" s="129">
        <f t="shared" si="3"/>
        <v>7.959399999999988</v>
      </c>
      <c r="AA23" s="130">
        <f t="shared" si="3"/>
        <v>23.41000000000065</v>
      </c>
      <c r="AB23" s="131">
        <f t="shared" si="3"/>
        <v>0.14024390243902429</v>
      </c>
    </row>
    <row r="24" spans="2:28">
      <c r="B24" s="127" t="str">
        <f t="shared" si="4"/>
        <v>Palo Cedro</v>
      </c>
      <c r="C24" s="128">
        <f t="shared" si="3"/>
        <v>0</v>
      </c>
      <c r="D24" s="128">
        <f t="shared" si="3"/>
        <v>46</v>
      </c>
      <c r="E24" s="128">
        <f t="shared" si="3"/>
        <v>7.9979181858538055</v>
      </c>
      <c r="F24" s="129">
        <f t="shared" si="3"/>
        <v>0</v>
      </c>
      <c r="G24" s="129">
        <f t="shared" si="3"/>
        <v>0</v>
      </c>
      <c r="H24" s="129">
        <f t="shared" si="3"/>
        <v>0</v>
      </c>
      <c r="I24" s="130">
        <f t="shared" si="3"/>
        <v>7.9979181858538055</v>
      </c>
      <c r="J24" s="128">
        <f t="shared" si="3"/>
        <v>11</v>
      </c>
      <c r="K24" s="129">
        <f t="shared" si="3"/>
        <v>0</v>
      </c>
      <c r="L24" s="129">
        <f t="shared" si="3"/>
        <v>0</v>
      </c>
      <c r="M24" s="129">
        <f t="shared" si="3"/>
        <v>0</v>
      </c>
      <c r="N24" s="130">
        <f t="shared" si="3"/>
        <v>11</v>
      </c>
      <c r="O24" s="128">
        <f t="shared" si="3"/>
        <v>0</v>
      </c>
      <c r="P24" s="129">
        <f t="shared" si="3"/>
        <v>0</v>
      </c>
      <c r="Q24" s="130">
        <f t="shared" si="3"/>
        <v>0</v>
      </c>
      <c r="R24" s="129">
        <f t="shared" si="3"/>
        <v>0</v>
      </c>
      <c r="S24" s="129">
        <f t="shared" si="3"/>
        <v>3.5114999999999981</v>
      </c>
      <c r="T24" s="129">
        <f t="shared" si="3"/>
        <v>0</v>
      </c>
      <c r="U24" s="129">
        <f t="shared" si="3"/>
        <v>1.1705000000000005</v>
      </c>
      <c r="V24" s="129">
        <f t="shared" si="3"/>
        <v>1.4046000000000021</v>
      </c>
      <c r="W24" s="129">
        <f t="shared" si="3"/>
        <v>3.2774000000000001</v>
      </c>
      <c r="X24" s="129">
        <f t="shared" si="3"/>
        <v>0</v>
      </c>
      <c r="Y24" s="129">
        <f t="shared" si="3"/>
        <v>6.0865999999999971</v>
      </c>
      <c r="Z24" s="129">
        <f t="shared" si="3"/>
        <v>7.9593999999999987</v>
      </c>
      <c r="AA24" s="130">
        <f t="shared" si="3"/>
        <v>23.409999999999968</v>
      </c>
      <c r="AB24" s="131">
        <f t="shared" si="3"/>
        <v>0.26457489878542484</v>
      </c>
    </row>
    <row r="25" spans="2:28">
      <c r="B25" s="132" t="str">
        <f t="shared" si="4"/>
        <v>Fall River Mills McArth*</v>
      </c>
      <c r="C25" s="133">
        <f t="shared" si="3"/>
        <v>0</v>
      </c>
      <c r="D25" s="133">
        <f t="shared" si="3"/>
        <v>-6</v>
      </c>
      <c r="E25" s="133">
        <f t="shared" si="3"/>
        <v>1.5995836371707668</v>
      </c>
      <c r="F25" s="134">
        <f t="shared" si="3"/>
        <v>0</v>
      </c>
      <c r="G25" s="134">
        <f t="shared" si="3"/>
        <v>0</v>
      </c>
      <c r="H25" s="134">
        <f t="shared" si="3"/>
        <v>0</v>
      </c>
      <c r="I25" s="135">
        <f t="shared" si="3"/>
        <v>1.5995836371707668</v>
      </c>
      <c r="J25" s="133">
        <f t="shared" si="3"/>
        <v>1</v>
      </c>
      <c r="K25" s="134">
        <f t="shared" si="3"/>
        <v>0</v>
      </c>
      <c r="L25" s="134">
        <f t="shared" si="3"/>
        <v>0</v>
      </c>
      <c r="M25" s="134">
        <f t="shared" si="3"/>
        <v>0</v>
      </c>
      <c r="N25" s="135">
        <f t="shared" si="3"/>
        <v>1</v>
      </c>
      <c r="O25" s="133">
        <f t="shared" si="3"/>
        <v>0</v>
      </c>
      <c r="P25" s="134">
        <f t="shared" si="3"/>
        <v>0</v>
      </c>
      <c r="Q25" s="135">
        <f t="shared" si="3"/>
        <v>0</v>
      </c>
      <c r="R25" s="134">
        <f t="shared" si="3"/>
        <v>0</v>
      </c>
      <c r="S25" s="134">
        <f t="shared" si="3"/>
        <v>3.5114999999999981</v>
      </c>
      <c r="T25" s="134">
        <f t="shared" si="3"/>
        <v>0</v>
      </c>
      <c r="U25" s="134">
        <f t="shared" si="3"/>
        <v>1.1705000000000001</v>
      </c>
      <c r="V25" s="134">
        <f t="shared" si="3"/>
        <v>1.4046000000000305</v>
      </c>
      <c r="W25" s="134">
        <f t="shared" si="3"/>
        <v>3.2774000000000285</v>
      </c>
      <c r="X25" s="134">
        <f t="shared" si="3"/>
        <v>0</v>
      </c>
      <c r="Y25" s="134">
        <f t="shared" si="3"/>
        <v>6.08659999999999</v>
      </c>
      <c r="Z25" s="134">
        <f t="shared" si="3"/>
        <v>7.9593999999999454</v>
      </c>
      <c r="AA25" s="135">
        <f t="shared" si="3"/>
        <v>23.410000000000082</v>
      </c>
      <c r="AB25" s="136">
        <f t="shared" si="3"/>
        <v>-0.39393939393939359</v>
      </c>
    </row>
    <row r="28" spans="2:28">
      <c r="B28" s="121" t="s">
        <v>274</v>
      </c>
      <c r="C28" s="122" t="s">
        <v>239</v>
      </c>
      <c r="D28" s="122" t="s">
        <v>240</v>
      </c>
      <c r="E28" s="122" t="s">
        <v>241</v>
      </c>
      <c r="F28" s="123" t="s">
        <v>242</v>
      </c>
      <c r="G28" s="123" t="s">
        <v>243</v>
      </c>
      <c r="H28" s="123" t="s">
        <v>244</v>
      </c>
      <c r="I28" s="124" t="s">
        <v>245</v>
      </c>
      <c r="J28" s="122" t="s">
        <v>246</v>
      </c>
      <c r="K28" s="123" t="s">
        <v>247</v>
      </c>
      <c r="L28" s="123" t="s">
        <v>248</v>
      </c>
      <c r="M28" s="123" t="s">
        <v>249</v>
      </c>
      <c r="N28" s="124" t="s">
        <v>250</v>
      </c>
      <c r="O28" s="122" t="s">
        <v>251</v>
      </c>
      <c r="P28" s="123" t="s">
        <v>252</v>
      </c>
      <c r="Q28" s="124" t="s">
        <v>253</v>
      </c>
      <c r="R28" s="123" t="s">
        <v>254</v>
      </c>
      <c r="S28" s="123" t="s">
        <v>255</v>
      </c>
      <c r="T28" s="123" t="s">
        <v>256</v>
      </c>
      <c r="U28" s="123" t="s">
        <v>257</v>
      </c>
      <c r="V28" s="123" t="s">
        <v>258</v>
      </c>
      <c r="W28" s="123" t="s">
        <v>259</v>
      </c>
      <c r="X28" s="123" t="s">
        <v>260</v>
      </c>
      <c r="Y28" s="123" t="s">
        <v>261</v>
      </c>
      <c r="Z28" s="123" t="s">
        <v>262</v>
      </c>
      <c r="AA28" s="124" t="s">
        <v>263</v>
      </c>
      <c r="AB28" s="124" t="s">
        <v>264</v>
      </c>
    </row>
    <row r="29" spans="2:28">
      <c r="B29" s="127" t="s">
        <v>265</v>
      </c>
      <c r="C29" s="128">
        <v>610</v>
      </c>
      <c r="D29" s="128">
        <v>1309</v>
      </c>
      <c r="E29" s="128">
        <v>232.73290023894862</v>
      </c>
      <c r="F29" s="129">
        <v>65</v>
      </c>
      <c r="G29" s="129">
        <v>233.74050013274919</v>
      </c>
      <c r="H29" s="129">
        <v>52</v>
      </c>
      <c r="I29" s="130">
        <v>583.47340037169783</v>
      </c>
      <c r="J29" s="128">
        <v>213</v>
      </c>
      <c r="K29" s="129">
        <v>59</v>
      </c>
      <c r="L29" s="129">
        <v>220</v>
      </c>
      <c r="M29" s="129">
        <v>48</v>
      </c>
      <c r="N29" s="130">
        <v>540</v>
      </c>
      <c r="O29" s="128">
        <v>1247</v>
      </c>
      <c r="P29" s="129">
        <v>249</v>
      </c>
      <c r="Q29" s="130">
        <v>962</v>
      </c>
      <c r="R29" s="129">
        <v>167</v>
      </c>
      <c r="S29" s="129">
        <v>391</v>
      </c>
      <c r="T29" s="129">
        <v>1605</v>
      </c>
      <c r="U29" s="129">
        <v>391</v>
      </c>
      <c r="V29" s="129">
        <v>1757</v>
      </c>
      <c r="W29" s="129">
        <v>2566</v>
      </c>
      <c r="X29" s="129">
        <v>672</v>
      </c>
      <c r="Y29" s="129">
        <v>523</v>
      </c>
      <c r="Z29" s="129">
        <v>755</v>
      </c>
      <c r="AA29" s="130">
        <v>8827</v>
      </c>
      <c r="AB29" s="131">
        <f t="shared" ref="AB29:AB35" si="5">D29/N29</f>
        <v>2.424074074074074</v>
      </c>
    </row>
    <row r="30" spans="2:28">
      <c r="B30" s="127" t="s">
        <v>266</v>
      </c>
      <c r="C30" s="128">
        <v>45</v>
      </c>
      <c r="D30" s="128">
        <v>157</v>
      </c>
      <c r="E30" s="128">
        <v>9.0774213510060697</v>
      </c>
      <c r="F30" s="129">
        <v>0</v>
      </c>
      <c r="G30" s="129">
        <v>55.569679215905495</v>
      </c>
      <c r="H30" s="129">
        <v>0</v>
      </c>
      <c r="I30" s="130">
        <v>64.647100566911561</v>
      </c>
      <c r="J30" s="128">
        <v>8</v>
      </c>
      <c r="K30" s="129">
        <v>0</v>
      </c>
      <c r="L30" s="129">
        <v>51</v>
      </c>
      <c r="M30" s="129">
        <v>0</v>
      </c>
      <c r="N30" s="130">
        <v>59</v>
      </c>
      <c r="O30" s="128">
        <v>0</v>
      </c>
      <c r="P30" s="129">
        <v>0</v>
      </c>
      <c r="Q30" s="130">
        <v>0</v>
      </c>
      <c r="R30" s="129">
        <v>0</v>
      </c>
      <c r="S30" s="129">
        <v>63</v>
      </c>
      <c r="T30" s="129">
        <v>58</v>
      </c>
      <c r="U30" s="129">
        <v>120</v>
      </c>
      <c r="V30" s="129">
        <v>7</v>
      </c>
      <c r="W30" s="129">
        <v>198</v>
      </c>
      <c r="X30" s="129">
        <v>447</v>
      </c>
      <c r="Y30" s="129">
        <v>31</v>
      </c>
      <c r="Z30" s="129">
        <v>22</v>
      </c>
      <c r="AA30" s="130">
        <v>946</v>
      </c>
      <c r="AB30" s="131">
        <f t="shared" si="5"/>
        <v>2.6610169491525424</v>
      </c>
    </row>
    <row r="31" spans="2:28">
      <c r="B31" s="127" t="s">
        <v>267</v>
      </c>
      <c r="C31" s="128">
        <v>40</v>
      </c>
      <c r="D31" s="128">
        <v>28</v>
      </c>
      <c r="E31" s="128">
        <v>3</v>
      </c>
      <c r="F31" s="129">
        <v>2</v>
      </c>
      <c r="G31" s="129">
        <v>5</v>
      </c>
      <c r="H31" s="129">
        <v>0</v>
      </c>
      <c r="I31" s="130">
        <v>10</v>
      </c>
      <c r="J31" s="128">
        <v>3</v>
      </c>
      <c r="K31" s="129">
        <v>2</v>
      </c>
      <c r="L31" s="129">
        <v>5</v>
      </c>
      <c r="M31" s="129">
        <v>0</v>
      </c>
      <c r="N31" s="130">
        <v>10</v>
      </c>
      <c r="O31" s="128">
        <v>0</v>
      </c>
      <c r="P31" s="129">
        <v>0</v>
      </c>
      <c r="Q31" s="130">
        <v>0</v>
      </c>
      <c r="R31" s="129">
        <v>0</v>
      </c>
      <c r="S31" s="129">
        <v>61</v>
      </c>
      <c r="T31" s="129">
        <v>76</v>
      </c>
      <c r="U31" s="129">
        <v>4</v>
      </c>
      <c r="V31" s="129">
        <v>4</v>
      </c>
      <c r="W31" s="129">
        <v>57</v>
      </c>
      <c r="X31" s="129">
        <v>192</v>
      </c>
      <c r="Y31" s="129">
        <v>47</v>
      </c>
      <c r="Z31" s="129">
        <v>115</v>
      </c>
      <c r="AA31" s="130">
        <v>556</v>
      </c>
      <c r="AB31" s="131">
        <f t="shared" si="5"/>
        <v>2.8</v>
      </c>
    </row>
    <row r="32" spans="2:28">
      <c r="B32" s="127" t="s">
        <v>268</v>
      </c>
      <c r="C32" s="128">
        <v>36</v>
      </c>
      <c r="D32" s="128">
        <v>95</v>
      </c>
      <c r="E32" s="128">
        <v>32.890191668296467</v>
      </c>
      <c r="F32" s="129">
        <v>0</v>
      </c>
      <c r="G32" s="129">
        <v>10</v>
      </c>
      <c r="H32" s="129">
        <v>1</v>
      </c>
      <c r="I32" s="130">
        <v>43.89019166829646</v>
      </c>
      <c r="J32" s="128">
        <v>29</v>
      </c>
      <c r="K32" s="129">
        <v>0</v>
      </c>
      <c r="L32" s="129">
        <v>7</v>
      </c>
      <c r="M32" s="129">
        <v>1</v>
      </c>
      <c r="N32" s="130">
        <v>37</v>
      </c>
      <c r="O32" s="128">
        <v>2316</v>
      </c>
      <c r="P32" s="129">
        <v>0</v>
      </c>
      <c r="Q32" s="130">
        <v>0</v>
      </c>
      <c r="R32" s="129">
        <v>190</v>
      </c>
      <c r="S32" s="129">
        <v>47</v>
      </c>
      <c r="T32" s="129">
        <v>52</v>
      </c>
      <c r="U32" s="129">
        <v>55</v>
      </c>
      <c r="V32" s="129">
        <v>16</v>
      </c>
      <c r="W32" s="129">
        <v>44</v>
      </c>
      <c r="X32" s="129">
        <v>92</v>
      </c>
      <c r="Y32" s="129">
        <v>26</v>
      </c>
      <c r="Z32" s="129">
        <v>11</v>
      </c>
      <c r="AA32" s="130">
        <v>533</v>
      </c>
      <c r="AB32" s="131">
        <f t="shared" si="5"/>
        <v>2.5675675675675675</v>
      </c>
    </row>
    <row r="33" spans="2:28">
      <c r="B33" s="127" t="s">
        <v>269</v>
      </c>
      <c r="C33" s="128">
        <v>54</v>
      </c>
      <c r="D33" s="128">
        <v>92</v>
      </c>
      <c r="E33" s="128">
        <v>42.601049822400853</v>
      </c>
      <c r="F33" s="129">
        <v>0</v>
      </c>
      <c r="G33" s="129">
        <v>0</v>
      </c>
      <c r="H33" s="129">
        <v>0</v>
      </c>
      <c r="I33" s="130">
        <v>42.601049822400853</v>
      </c>
      <c r="J33" s="128">
        <v>32</v>
      </c>
      <c r="K33" s="129">
        <v>0</v>
      </c>
      <c r="L33" s="129">
        <v>0</v>
      </c>
      <c r="M33" s="129">
        <v>0</v>
      </c>
      <c r="N33" s="130">
        <v>32</v>
      </c>
      <c r="O33" s="128">
        <v>1300</v>
      </c>
      <c r="P33" s="129">
        <v>0</v>
      </c>
      <c r="Q33" s="130">
        <v>0</v>
      </c>
      <c r="R33" s="129">
        <v>130</v>
      </c>
      <c r="S33" s="129">
        <v>32</v>
      </c>
      <c r="T33" s="129">
        <v>18</v>
      </c>
      <c r="U33" s="129">
        <v>23</v>
      </c>
      <c r="V33" s="129">
        <v>4</v>
      </c>
      <c r="W33" s="129">
        <v>238</v>
      </c>
      <c r="X33" s="129">
        <v>141</v>
      </c>
      <c r="Y33" s="129">
        <v>121</v>
      </c>
      <c r="Z33" s="129">
        <v>81</v>
      </c>
      <c r="AA33" s="130">
        <v>788</v>
      </c>
      <c r="AB33" s="131">
        <f t="shared" si="5"/>
        <v>2.875</v>
      </c>
    </row>
    <row r="34" spans="2:28">
      <c r="B34" s="127" t="s">
        <v>270</v>
      </c>
      <c r="C34" s="128">
        <v>23</v>
      </c>
      <c r="D34" s="128">
        <v>69</v>
      </c>
      <c r="E34" s="128">
        <v>28.890191668296499</v>
      </c>
      <c r="F34" s="129">
        <v>0</v>
      </c>
      <c r="G34" s="129">
        <v>0</v>
      </c>
      <c r="H34" s="129">
        <v>0</v>
      </c>
      <c r="I34" s="130">
        <v>28.890191668296499</v>
      </c>
      <c r="J34" s="128">
        <v>28</v>
      </c>
      <c r="K34" s="129">
        <v>0</v>
      </c>
      <c r="L34" s="129">
        <v>0</v>
      </c>
      <c r="M34" s="129">
        <v>0</v>
      </c>
      <c r="N34" s="130">
        <v>28</v>
      </c>
      <c r="O34" s="128">
        <v>744</v>
      </c>
      <c r="P34" s="129">
        <v>0</v>
      </c>
      <c r="Q34" s="130">
        <v>0</v>
      </c>
      <c r="R34" s="129">
        <v>60</v>
      </c>
      <c r="S34" s="129">
        <v>29</v>
      </c>
      <c r="T34" s="129">
        <v>14</v>
      </c>
      <c r="U34" s="129">
        <v>13</v>
      </c>
      <c r="V34" s="129">
        <v>8</v>
      </c>
      <c r="W34" s="129">
        <v>28</v>
      </c>
      <c r="X34" s="129">
        <v>5</v>
      </c>
      <c r="Y34" s="129">
        <v>24</v>
      </c>
      <c r="Z34" s="129">
        <v>37</v>
      </c>
      <c r="AA34" s="130">
        <v>218</v>
      </c>
      <c r="AB34" s="131">
        <f t="shared" si="5"/>
        <v>2.4642857142857144</v>
      </c>
    </row>
    <row r="35" spans="2:28">
      <c r="B35" s="132" t="s">
        <v>271</v>
      </c>
      <c r="C35" s="133">
        <v>33</v>
      </c>
      <c r="D35" s="133">
        <v>37</v>
      </c>
      <c r="E35" s="133">
        <v>16.565673835826438</v>
      </c>
      <c r="F35" s="134">
        <v>0</v>
      </c>
      <c r="G35" s="134">
        <v>0</v>
      </c>
      <c r="H35" s="134">
        <v>3</v>
      </c>
      <c r="I35" s="135">
        <v>19.565673835826438</v>
      </c>
      <c r="J35" s="133">
        <v>13</v>
      </c>
      <c r="K35" s="134">
        <v>0</v>
      </c>
      <c r="L35" s="134">
        <v>0</v>
      </c>
      <c r="M35" s="134">
        <v>2</v>
      </c>
      <c r="N35" s="135">
        <v>15</v>
      </c>
      <c r="O35" s="133">
        <v>0</v>
      </c>
      <c r="P35" s="134">
        <v>0</v>
      </c>
      <c r="Q35" s="135">
        <v>0</v>
      </c>
      <c r="R35" s="134">
        <v>0</v>
      </c>
      <c r="S35" s="134">
        <v>43</v>
      </c>
      <c r="T35" s="134">
        <v>162</v>
      </c>
      <c r="U35" s="134">
        <v>2</v>
      </c>
      <c r="V35" s="134">
        <v>153</v>
      </c>
      <c r="W35" s="134">
        <v>86</v>
      </c>
      <c r="X35" s="134">
        <v>36</v>
      </c>
      <c r="Y35" s="134">
        <v>112</v>
      </c>
      <c r="Z35" s="134">
        <v>94</v>
      </c>
      <c r="AA35" s="135">
        <v>688</v>
      </c>
      <c r="AB35" s="136">
        <f t="shared" si="5"/>
        <v>2.4666666666666668</v>
      </c>
    </row>
    <row r="36" spans="2:28">
      <c r="B36" s="121" t="s">
        <v>275</v>
      </c>
      <c r="C36" s="122" t="s">
        <v>239</v>
      </c>
      <c r="D36" s="122" t="str">
        <f>D28</f>
        <v>POP</v>
      </c>
      <c r="E36" s="122" t="s">
        <v>241</v>
      </c>
      <c r="F36" s="123" t="s">
        <v>242</v>
      </c>
      <c r="G36" s="123" t="s">
        <v>243</v>
      </c>
      <c r="H36" s="123" t="s">
        <v>244</v>
      </c>
      <c r="I36" s="124" t="s">
        <v>245</v>
      </c>
      <c r="J36" s="122" t="s">
        <v>246</v>
      </c>
      <c r="K36" s="123" t="s">
        <v>247</v>
      </c>
      <c r="L36" s="123" t="s">
        <v>248</v>
      </c>
      <c r="M36" s="123" t="s">
        <v>249</v>
      </c>
      <c r="N36" s="124" t="s">
        <v>250</v>
      </c>
      <c r="O36" s="122" t="s">
        <v>251</v>
      </c>
      <c r="P36" s="123" t="s">
        <v>252</v>
      </c>
      <c r="Q36" s="124" t="s">
        <v>253</v>
      </c>
      <c r="R36" s="123" t="s">
        <v>254</v>
      </c>
      <c r="S36" s="123" t="s">
        <v>255</v>
      </c>
      <c r="T36" s="123" t="s">
        <v>256</v>
      </c>
      <c r="U36" s="123" t="s">
        <v>257</v>
      </c>
      <c r="V36" s="123" t="s">
        <v>258</v>
      </c>
      <c r="W36" s="123" t="s">
        <v>259</v>
      </c>
      <c r="X36" s="123" t="s">
        <v>260</v>
      </c>
      <c r="Y36" s="123" t="s">
        <v>261</v>
      </c>
      <c r="Z36" s="123" t="s">
        <v>262</v>
      </c>
      <c r="AA36" s="124" t="s">
        <v>263</v>
      </c>
      <c r="AB36" s="124" t="str">
        <f>AB28</f>
        <v>POP/HH</v>
      </c>
    </row>
    <row r="37" spans="2:28">
      <c r="B37" s="127" t="s">
        <v>265</v>
      </c>
      <c r="C37" s="128">
        <v>610</v>
      </c>
      <c r="D37" s="128">
        <v>1708</v>
      </c>
      <c r="E37" s="128">
        <v>249.90669682082887</v>
      </c>
      <c r="F37" s="129">
        <v>116.52138974564082</v>
      </c>
      <c r="G37" s="129">
        <v>337.78327962403091</v>
      </c>
      <c r="H37" s="129">
        <v>52</v>
      </c>
      <c r="I37" s="130">
        <v>756.2113661905006</v>
      </c>
      <c r="J37" s="128">
        <v>229</v>
      </c>
      <c r="K37" s="129">
        <v>100</v>
      </c>
      <c r="L37" s="129">
        <v>311</v>
      </c>
      <c r="M37" s="129">
        <v>48</v>
      </c>
      <c r="N37" s="130">
        <v>688</v>
      </c>
      <c r="O37" s="128">
        <v>1247</v>
      </c>
      <c r="P37" s="129">
        <v>249</v>
      </c>
      <c r="Q37" s="130">
        <v>962</v>
      </c>
      <c r="R37" s="129">
        <v>167</v>
      </c>
      <c r="S37" s="129">
        <v>460.43860000000001</v>
      </c>
      <c r="T37" s="129">
        <v>1620.7815000000003</v>
      </c>
      <c r="U37" s="129">
        <v>401.10016000000002</v>
      </c>
      <c r="V37" s="129">
        <v>1792.3505599999994</v>
      </c>
      <c r="W37" s="129">
        <v>2679.6267999999991</v>
      </c>
      <c r="X37" s="129">
        <v>672</v>
      </c>
      <c r="Y37" s="129">
        <v>851.25520000000017</v>
      </c>
      <c r="Z37" s="129">
        <v>813.70718000000011</v>
      </c>
      <c r="AA37" s="130">
        <v>9458.260000000002</v>
      </c>
      <c r="AB37" s="131">
        <f t="shared" ref="AB37:AB43" si="6">D37/N37</f>
        <v>2.4825581395348837</v>
      </c>
    </row>
    <row r="38" spans="2:28">
      <c r="B38" s="127" t="s">
        <v>266</v>
      </c>
      <c r="C38" s="128">
        <v>45</v>
      </c>
      <c r="D38" s="128">
        <v>350</v>
      </c>
      <c r="E38" s="128">
        <v>9.0774213510060697</v>
      </c>
      <c r="F38" s="129">
        <v>20.271604743891722</v>
      </c>
      <c r="G38" s="129">
        <v>116.38449344758057</v>
      </c>
      <c r="H38" s="129">
        <v>0</v>
      </c>
      <c r="I38" s="130">
        <v>145.73351954247846</v>
      </c>
      <c r="J38" s="128">
        <v>9</v>
      </c>
      <c r="K38" s="129">
        <v>19</v>
      </c>
      <c r="L38" s="129">
        <v>109</v>
      </c>
      <c r="M38" s="129">
        <v>0</v>
      </c>
      <c r="N38" s="130">
        <v>137</v>
      </c>
      <c r="O38" s="128">
        <v>0</v>
      </c>
      <c r="P38" s="129">
        <v>0</v>
      </c>
      <c r="Q38" s="130">
        <v>0</v>
      </c>
      <c r="R38" s="129">
        <v>0</v>
      </c>
      <c r="S38" s="129">
        <v>66.625999999999991</v>
      </c>
      <c r="T38" s="129">
        <v>77.269600000000025</v>
      </c>
      <c r="U38" s="129">
        <v>140.6164</v>
      </c>
      <c r="V38" s="129">
        <v>7</v>
      </c>
      <c r="W38" s="129">
        <v>238.40399999999997</v>
      </c>
      <c r="X38" s="129">
        <v>447</v>
      </c>
      <c r="Y38" s="129">
        <v>40.842000000000013</v>
      </c>
      <c r="Z38" s="129">
        <v>31.842000000000006</v>
      </c>
      <c r="AA38" s="130">
        <v>1049.5999999999997</v>
      </c>
      <c r="AB38" s="131">
        <f t="shared" si="6"/>
        <v>2.5547445255474455</v>
      </c>
    </row>
    <row r="39" spans="2:28">
      <c r="B39" s="127" t="s">
        <v>267</v>
      </c>
      <c r="C39" s="128">
        <v>40</v>
      </c>
      <c r="D39" s="128">
        <v>130</v>
      </c>
      <c r="E39" s="128">
        <v>3</v>
      </c>
      <c r="F39" s="129">
        <v>11.695524193548396</v>
      </c>
      <c r="G39" s="129">
        <v>34.086572580645189</v>
      </c>
      <c r="H39" s="129">
        <v>0</v>
      </c>
      <c r="I39" s="130">
        <v>48.782096774193562</v>
      </c>
      <c r="J39" s="128">
        <v>3</v>
      </c>
      <c r="K39" s="129">
        <v>11</v>
      </c>
      <c r="L39" s="129">
        <v>34</v>
      </c>
      <c r="M39" s="129">
        <v>0</v>
      </c>
      <c r="N39" s="130">
        <v>48</v>
      </c>
      <c r="O39" s="128">
        <v>0</v>
      </c>
      <c r="P39" s="129">
        <v>0</v>
      </c>
      <c r="Q39" s="130">
        <v>0</v>
      </c>
      <c r="R39" s="129">
        <v>0</v>
      </c>
      <c r="S39" s="129">
        <v>64.561600000000013</v>
      </c>
      <c r="T39" s="129">
        <v>92.027200000000008</v>
      </c>
      <c r="U39" s="129">
        <v>4.2968000000000002</v>
      </c>
      <c r="V39" s="129">
        <v>4</v>
      </c>
      <c r="W39" s="129">
        <v>65.978199999999973</v>
      </c>
      <c r="X39" s="129">
        <v>192</v>
      </c>
      <c r="Y39" s="129">
        <v>55.384600000000056</v>
      </c>
      <c r="Z39" s="129">
        <v>151.95159999999984</v>
      </c>
      <c r="AA39" s="130">
        <v>630.20000000000005</v>
      </c>
      <c r="AB39" s="131">
        <f t="shared" si="6"/>
        <v>2.7083333333333335</v>
      </c>
    </row>
    <row r="40" spans="2:28">
      <c r="B40" s="127" t="s">
        <v>268</v>
      </c>
      <c r="C40" s="128">
        <v>36</v>
      </c>
      <c r="D40" s="128">
        <v>197</v>
      </c>
      <c r="E40" s="128">
        <v>64.084982567364662</v>
      </c>
      <c r="F40" s="129">
        <v>17.330439388371207</v>
      </c>
      <c r="G40" s="129">
        <v>10</v>
      </c>
      <c r="H40" s="129">
        <v>1</v>
      </c>
      <c r="I40" s="130">
        <v>92.415421955735894</v>
      </c>
      <c r="J40" s="128">
        <v>61</v>
      </c>
      <c r="K40" s="129">
        <v>15</v>
      </c>
      <c r="L40" s="129">
        <v>8</v>
      </c>
      <c r="M40" s="129">
        <v>1</v>
      </c>
      <c r="N40" s="130">
        <v>85</v>
      </c>
      <c r="O40" s="128">
        <v>2316</v>
      </c>
      <c r="P40" s="129">
        <v>0</v>
      </c>
      <c r="Q40" s="130">
        <v>0</v>
      </c>
      <c r="R40" s="129">
        <v>190</v>
      </c>
      <c r="S40" s="129">
        <v>61.208750000000009</v>
      </c>
      <c r="T40" s="129">
        <v>52</v>
      </c>
      <c r="U40" s="129">
        <v>59.736250000000013</v>
      </c>
      <c r="V40" s="129">
        <v>21.683499999999995</v>
      </c>
      <c r="W40" s="129">
        <v>57.261499999999991</v>
      </c>
      <c r="X40" s="129">
        <v>92</v>
      </c>
      <c r="Y40" s="129">
        <v>50.628500000000045</v>
      </c>
      <c r="Z40" s="129">
        <v>43.206500000000041</v>
      </c>
      <c r="AA40" s="130">
        <v>627.72499999999991</v>
      </c>
      <c r="AB40" s="131">
        <f t="shared" si="6"/>
        <v>2.3176470588235296</v>
      </c>
    </row>
    <row r="41" spans="2:28">
      <c r="B41" s="127" t="s">
        <v>269</v>
      </c>
      <c r="C41" s="128">
        <v>54</v>
      </c>
      <c r="D41" s="128">
        <v>116</v>
      </c>
      <c r="E41" s="128">
        <v>52.999313455423582</v>
      </c>
      <c r="F41" s="129">
        <v>17.330439388371211</v>
      </c>
      <c r="G41" s="129">
        <v>0</v>
      </c>
      <c r="H41" s="129">
        <v>0</v>
      </c>
      <c r="I41" s="130">
        <v>70.329752843794751</v>
      </c>
      <c r="J41" s="128">
        <v>36</v>
      </c>
      <c r="K41" s="129">
        <v>15</v>
      </c>
      <c r="L41" s="129">
        <v>0</v>
      </c>
      <c r="M41" s="129">
        <v>0</v>
      </c>
      <c r="N41" s="130">
        <v>51</v>
      </c>
      <c r="O41" s="128">
        <v>1300</v>
      </c>
      <c r="P41" s="129">
        <v>0</v>
      </c>
      <c r="Q41" s="130">
        <v>0</v>
      </c>
      <c r="R41" s="129">
        <v>130</v>
      </c>
      <c r="S41" s="129">
        <v>46.208749999999974</v>
      </c>
      <c r="T41" s="129">
        <v>18</v>
      </c>
      <c r="U41" s="129">
        <v>27.736249999999991</v>
      </c>
      <c r="V41" s="129">
        <v>9.6834999999999916</v>
      </c>
      <c r="W41" s="129">
        <v>251.26149999999953</v>
      </c>
      <c r="X41" s="129">
        <v>141</v>
      </c>
      <c r="Y41" s="129">
        <v>145.6285</v>
      </c>
      <c r="Z41" s="129">
        <v>113.20650000000003</v>
      </c>
      <c r="AA41" s="130">
        <v>882.72500000000014</v>
      </c>
      <c r="AB41" s="131">
        <f t="shared" si="6"/>
        <v>2.2745098039215685</v>
      </c>
    </row>
    <row r="42" spans="2:28">
      <c r="B42" s="127" t="s">
        <v>270</v>
      </c>
      <c r="C42" s="128">
        <v>23</v>
      </c>
      <c r="D42" s="128">
        <v>195</v>
      </c>
      <c r="E42" s="128">
        <v>80.881509833410206</v>
      </c>
      <c r="F42" s="129">
        <v>0</v>
      </c>
      <c r="G42" s="129">
        <v>0</v>
      </c>
      <c r="H42" s="129">
        <v>0</v>
      </c>
      <c r="I42" s="130">
        <v>80.881509833410206</v>
      </c>
      <c r="J42" s="128">
        <v>75</v>
      </c>
      <c r="K42" s="129">
        <v>0</v>
      </c>
      <c r="L42" s="129">
        <v>0</v>
      </c>
      <c r="M42" s="129">
        <v>0</v>
      </c>
      <c r="N42" s="130">
        <v>75</v>
      </c>
      <c r="O42" s="128">
        <v>744</v>
      </c>
      <c r="P42" s="129">
        <v>0</v>
      </c>
      <c r="Q42" s="130">
        <v>0</v>
      </c>
      <c r="R42" s="129">
        <v>60</v>
      </c>
      <c r="S42" s="129">
        <v>43.208750000000009</v>
      </c>
      <c r="T42" s="129">
        <v>14</v>
      </c>
      <c r="U42" s="129">
        <v>17.736249999999998</v>
      </c>
      <c r="V42" s="129">
        <v>13.6835</v>
      </c>
      <c r="W42" s="129">
        <v>41.261500000000012</v>
      </c>
      <c r="X42" s="129">
        <v>5</v>
      </c>
      <c r="Y42" s="129">
        <v>48.628500000000052</v>
      </c>
      <c r="Z42" s="129">
        <v>69.206500000000005</v>
      </c>
      <c r="AA42" s="130">
        <v>312.72500000000002</v>
      </c>
      <c r="AB42" s="131">
        <f t="shared" si="6"/>
        <v>2.6</v>
      </c>
    </row>
    <row r="43" spans="2:28">
      <c r="B43" s="132" t="s">
        <v>271</v>
      </c>
      <c r="C43" s="133">
        <v>33</v>
      </c>
      <c r="D43" s="133">
        <v>47</v>
      </c>
      <c r="E43" s="133">
        <v>26.963937468849196</v>
      </c>
      <c r="F43" s="134">
        <v>0</v>
      </c>
      <c r="G43" s="134">
        <v>0</v>
      </c>
      <c r="H43" s="134">
        <v>3</v>
      </c>
      <c r="I43" s="135">
        <v>29.963937468849196</v>
      </c>
      <c r="J43" s="133">
        <v>19</v>
      </c>
      <c r="K43" s="134">
        <v>0</v>
      </c>
      <c r="L43" s="134">
        <v>0</v>
      </c>
      <c r="M43" s="134">
        <v>2</v>
      </c>
      <c r="N43" s="135">
        <v>21</v>
      </c>
      <c r="O43" s="133">
        <v>0</v>
      </c>
      <c r="P43" s="134">
        <v>0</v>
      </c>
      <c r="Q43" s="135">
        <v>0</v>
      </c>
      <c r="R43" s="134">
        <v>0</v>
      </c>
      <c r="S43" s="134">
        <v>57.208749999999995</v>
      </c>
      <c r="T43" s="134">
        <v>162</v>
      </c>
      <c r="U43" s="134">
        <v>6.7362499999999974</v>
      </c>
      <c r="V43" s="134">
        <v>158.68349999999964</v>
      </c>
      <c r="W43" s="134">
        <v>99.261499999999998</v>
      </c>
      <c r="X43" s="134">
        <v>36</v>
      </c>
      <c r="Y43" s="134">
        <v>136.6285</v>
      </c>
      <c r="Z43" s="134">
        <v>126.2065000000001</v>
      </c>
      <c r="AA43" s="135">
        <v>782.72499999999991</v>
      </c>
      <c r="AB43" s="136">
        <f t="shared" si="6"/>
        <v>2.2380952380952381</v>
      </c>
    </row>
    <row r="44" spans="2:28">
      <c r="B44" s="121" t="s">
        <v>273</v>
      </c>
      <c r="C44" s="122" t="s">
        <v>239</v>
      </c>
      <c r="D44" s="122" t="str">
        <f t="shared" ref="D44:AB44" si="7">D36</f>
        <v>POP</v>
      </c>
      <c r="E44" s="122" t="str">
        <f t="shared" si="7"/>
        <v>SFDU</v>
      </c>
      <c r="F44" s="123" t="str">
        <f t="shared" si="7"/>
        <v>MF2_4DU</v>
      </c>
      <c r="G44" s="123" t="str">
        <f t="shared" si="7"/>
        <v>MF5+DU</v>
      </c>
      <c r="H44" s="123" t="str">
        <f t="shared" si="7"/>
        <v>MHDU</v>
      </c>
      <c r="I44" s="124" t="str">
        <f t="shared" si="7"/>
        <v>TOT_DU</v>
      </c>
      <c r="J44" s="122" t="str">
        <f t="shared" si="7"/>
        <v>SFHH</v>
      </c>
      <c r="K44" s="123" t="str">
        <f t="shared" si="7"/>
        <v>MF2_4HH</v>
      </c>
      <c r="L44" s="123" t="str">
        <f t="shared" si="7"/>
        <v>MF5+HH</v>
      </c>
      <c r="M44" s="123" t="str">
        <f t="shared" si="7"/>
        <v>MHHH</v>
      </c>
      <c r="N44" s="124" t="str">
        <f t="shared" si="7"/>
        <v>TOT_HH</v>
      </c>
      <c r="O44" s="122" t="str">
        <f t="shared" si="7"/>
        <v>stugrd_p</v>
      </c>
      <c r="P44" s="123" t="str">
        <f t="shared" si="7"/>
        <v>stuhgh_p</v>
      </c>
      <c r="Q44" s="124" t="str">
        <f t="shared" si="7"/>
        <v>stuuni_p</v>
      </c>
      <c r="R44" s="123" t="str">
        <f t="shared" si="7"/>
        <v>empedu_p</v>
      </c>
      <c r="S44" s="123" t="str">
        <f t="shared" si="7"/>
        <v>empfoo_p</v>
      </c>
      <c r="T44" s="123" t="str">
        <f t="shared" si="7"/>
        <v>empgov_p</v>
      </c>
      <c r="U44" s="123" t="str">
        <f t="shared" si="7"/>
        <v>empind_p</v>
      </c>
      <c r="V44" s="123" t="str">
        <f t="shared" si="7"/>
        <v>empmed_p</v>
      </c>
      <c r="W44" s="123" t="str">
        <f t="shared" si="7"/>
        <v>empofc_p</v>
      </c>
      <c r="X44" s="123" t="str">
        <f t="shared" si="7"/>
        <v>empret_p</v>
      </c>
      <c r="Y44" s="123" t="str">
        <f t="shared" si="7"/>
        <v>empsvc_p</v>
      </c>
      <c r="Z44" s="123" t="str">
        <f t="shared" si="7"/>
        <v>empoth_p</v>
      </c>
      <c r="AA44" s="124" t="str">
        <f t="shared" si="7"/>
        <v>emptot_p</v>
      </c>
      <c r="AB44" s="124" t="str">
        <f t="shared" si="7"/>
        <v>POP/HH</v>
      </c>
    </row>
    <row r="45" spans="2:28">
      <c r="B45" s="127" t="str">
        <f t="shared" ref="B45:B51" si="8">B37</f>
        <v>Redding Downtown</v>
      </c>
      <c r="C45" s="128">
        <f t="shared" ref="C45:AB51" si="9">C37-C29</f>
        <v>0</v>
      </c>
      <c r="D45" s="128">
        <f t="shared" si="9"/>
        <v>399</v>
      </c>
      <c r="E45" s="128">
        <f t="shared" si="9"/>
        <v>17.173796581880254</v>
      </c>
      <c r="F45" s="129">
        <f t="shared" si="9"/>
        <v>51.521389745640818</v>
      </c>
      <c r="G45" s="129">
        <f t="shared" si="9"/>
        <v>104.04277949128172</v>
      </c>
      <c r="H45" s="129">
        <f t="shared" si="9"/>
        <v>0</v>
      </c>
      <c r="I45" s="130">
        <f t="shared" si="9"/>
        <v>172.73796581880276</v>
      </c>
      <c r="J45" s="128">
        <f t="shared" si="9"/>
        <v>16</v>
      </c>
      <c r="K45" s="129">
        <f t="shared" si="9"/>
        <v>41</v>
      </c>
      <c r="L45" s="129">
        <f t="shared" si="9"/>
        <v>91</v>
      </c>
      <c r="M45" s="129">
        <f t="shared" si="9"/>
        <v>0</v>
      </c>
      <c r="N45" s="130">
        <f t="shared" si="9"/>
        <v>148</v>
      </c>
      <c r="O45" s="128">
        <f t="shared" si="9"/>
        <v>0</v>
      </c>
      <c r="P45" s="129">
        <f t="shared" si="9"/>
        <v>0</v>
      </c>
      <c r="Q45" s="130">
        <f t="shared" si="9"/>
        <v>0</v>
      </c>
      <c r="R45" s="129">
        <f t="shared" si="9"/>
        <v>0</v>
      </c>
      <c r="S45" s="129">
        <f t="shared" si="9"/>
        <v>69.438600000000008</v>
      </c>
      <c r="T45" s="129">
        <f t="shared" si="9"/>
        <v>15.781500000000278</v>
      </c>
      <c r="U45" s="129">
        <f t="shared" si="9"/>
        <v>10.100160000000017</v>
      </c>
      <c r="V45" s="129">
        <f t="shared" si="9"/>
        <v>35.350559999999405</v>
      </c>
      <c r="W45" s="129">
        <f t="shared" si="9"/>
        <v>113.62679999999909</v>
      </c>
      <c r="X45" s="129">
        <f t="shared" si="9"/>
        <v>0</v>
      </c>
      <c r="Y45" s="129">
        <f t="shared" si="9"/>
        <v>328.25520000000017</v>
      </c>
      <c r="Z45" s="129">
        <f t="shared" si="9"/>
        <v>58.707180000000108</v>
      </c>
      <c r="AA45" s="130">
        <f t="shared" si="9"/>
        <v>631.26000000000204</v>
      </c>
      <c r="AB45" s="131">
        <f t="shared" si="9"/>
        <v>5.8484065460809642E-2</v>
      </c>
    </row>
    <row r="46" spans="2:28">
      <c r="B46" s="127" t="str">
        <f t="shared" si="8"/>
        <v>Anderson</v>
      </c>
      <c r="C46" s="128">
        <f t="shared" si="9"/>
        <v>0</v>
      </c>
      <c r="D46" s="128">
        <f t="shared" si="9"/>
        <v>193</v>
      </c>
      <c r="E46" s="128">
        <f t="shared" si="9"/>
        <v>0</v>
      </c>
      <c r="F46" s="129">
        <f t="shared" si="9"/>
        <v>20.271604743891722</v>
      </c>
      <c r="G46" s="129">
        <f t="shared" si="9"/>
        <v>60.814814231675072</v>
      </c>
      <c r="H46" s="129">
        <f t="shared" si="9"/>
        <v>0</v>
      </c>
      <c r="I46" s="130">
        <f t="shared" si="9"/>
        <v>81.0864189755669</v>
      </c>
      <c r="J46" s="128">
        <f t="shared" si="9"/>
        <v>1</v>
      </c>
      <c r="K46" s="129">
        <f t="shared" si="9"/>
        <v>19</v>
      </c>
      <c r="L46" s="129">
        <f t="shared" si="9"/>
        <v>58</v>
      </c>
      <c r="M46" s="129">
        <f t="shared" si="9"/>
        <v>0</v>
      </c>
      <c r="N46" s="130">
        <f t="shared" si="9"/>
        <v>78</v>
      </c>
      <c r="O46" s="128">
        <f t="shared" si="9"/>
        <v>0</v>
      </c>
      <c r="P46" s="129">
        <f t="shared" si="9"/>
        <v>0</v>
      </c>
      <c r="Q46" s="130">
        <f t="shared" si="9"/>
        <v>0</v>
      </c>
      <c r="R46" s="129">
        <f t="shared" si="9"/>
        <v>0</v>
      </c>
      <c r="S46" s="129">
        <f t="shared" si="9"/>
        <v>3.6259999999999906</v>
      </c>
      <c r="T46" s="129">
        <f t="shared" si="9"/>
        <v>19.269600000000025</v>
      </c>
      <c r="U46" s="129">
        <f t="shared" si="9"/>
        <v>20.616399999999999</v>
      </c>
      <c r="V46" s="129">
        <f t="shared" si="9"/>
        <v>0</v>
      </c>
      <c r="W46" s="129">
        <f t="shared" si="9"/>
        <v>40.403999999999968</v>
      </c>
      <c r="X46" s="129">
        <f t="shared" si="9"/>
        <v>0</v>
      </c>
      <c r="Y46" s="129">
        <f t="shared" si="9"/>
        <v>9.842000000000013</v>
      </c>
      <c r="Z46" s="129">
        <f t="shared" si="9"/>
        <v>9.8420000000000059</v>
      </c>
      <c r="AA46" s="130">
        <f t="shared" si="9"/>
        <v>103.59999999999968</v>
      </c>
      <c r="AB46" s="131">
        <f t="shared" si="9"/>
        <v>-0.10627242360509692</v>
      </c>
    </row>
    <row r="47" spans="2:28">
      <c r="B47" s="127" t="str">
        <f t="shared" si="8"/>
        <v>Shasta Lake Downtown</v>
      </c>
      <c r="C47" s="128">
        <f t="shared" si="9"/>
        <v>0</v>
      </c>
      <c r="D47" s="128">
        <f t="shared" si="9"/>
        <v>102</v>
      </c>
      <c r="E47" s="128">
        <f t="shared" si="9"/>
        <v>0</v>
      </c>
      <c r="F47" s="129">
        <f t="shared" si="9"/>
        <v>9.6955241935483958</v>
      </c>
      <c r="G47" s="129">
        <f t="shared" si="9"/>
        <v>29.086572580645189</v>
      </c>
      <c r="H47" s="129">
        <f t="shared" si="9"/>
        <v>0</v>
      </c>
      <c r="I47" s="130">
        <f t="shared" si="9"/>
        <v>38.782096774193562</v>
      </c>
      <c r="J47" s="128">
        <f t="shared" si="9"/>
        <v>0</v>
      </c>
      <c r="K47" s="129">
        <f t="shared" si="9"/>
        <v>9</v>
      </c>
      <c r="L47" s="129">
        <f t="shared" si="9"/>
        <v>29</v>
      </c>
      <c r="M47" s="129">
        <f t="shared" si="9"/>
        <v>0</v>
      </c>
      <c r="N47" s="130">
        <f t="shared" si="9"/>
        <v>38</v>
      </c>
      <c r="O47" s="128">
        <f t="shared" si="9"/>
        <v>0</v>
      </c>
      <c r="P47" s="129">
        <f t="shared" si="9"/>
        <v>0</v>
      </c>
      <c r="Q47" s="130">
        <f t="shared" si="9"/>
        <v>0</v>
      </c>
      <c r="R47" s="129">
        <f t="shared" si="9"/>
        <v>0</v>
      </c>
      <c r="S47" s="129">
        <f t="shared" si="9"/>
        <v>3.5616000000000128</v>
      </c>
      <c r="T47" s="129">
        <f t="shared" si="9"/>
        <v>16.027200000000008</v>
      </c>
      <c r="U47" s="129">
        <f t="shared" si="9"/>
        <v>0.29680000000000017</v>
      </c>
      <c r="V47" s="129">
        <f t="shared" si="9"/>
        <v>0</v>
      </c>
      <c r="W47" s="129">
        <f t="shared" si="9"/>
        <v>8.9781999999999726</v>
      </c>
      <c r="X47" s="129">
        <f t="shared" si="9"/>
        <v>0</v>
      </c>
      <c r="Y47" s="129">
        <f t="shared" si="9"/>
        <v>8.3846000000000558</v>
      </c>
      <c r="Z47" s="129">
        <f t="shared" si="9"/>
        <v>36.951599999999843</v>
      </c>
      <c r="AA47" s="130">
        <f t="shared" si="9"/>
        <v>74.200000000000045</v>
      </c>
      <c r="AB47" s="131">
        <f t="shared" si="9"/>
        <v>-9.1666666666666341E-2</v>
      </c>
    </row>
    <row r="48" spans="2:28">
      <c r="B48" s="127" t="str">
        <f t="shared" si="8"/>
        <v>Cottonwood</v>
      </c>
      <c r="C48" s="128">
        <f t="shared" si="9"/>
        <v>0</v>
      </c>
      <c r="D48" s="128">
        <f t="shared" si="9"/>
        <v>102</v>
      </c>
      <c r="E48" s="128">
        <f t="shared" si="9"/>
        <v>31.194790899068195</v>
      </c>
      <c r="F48" s="129">
        <f t="shared" si="9"/>
        <v>17.330439388371207</v>
      </c>
      <c r="G48" s="129">
        <f t="shared" si="9"/>
        <v>0</v>
      </c>
      <c r="H48" s="129">
        <f t="shared" si="9"/>
        <v>0</v>
      </c>
      <c r="I48" s="130">
        <f t="shared" si="9"/>
        <v>48.525230287439435</v>
      </c>
      <c r="J48" s="128">
        <f t="shared" si="9"/>
        <v>32</v>
      </c>
      <c r="K48" s="129">
        <f t="shared" si="9"/>
        <v>15</v>
      </c>
      <c r="L48" s="129">
        <f t="shared" si="9"/>
        <v>1</v>
      </c>
      <c r="M48" s="129">
        <f t="shared" si="9"/>
        <v>0</v>
      </c>
      <c r="N48" s="130">
        <f t="shared" si="9"/>
        <v>48</v>
      </c>
      <c r="O48" s="128">
        <f t="shared" si="9"/>
        <v>0</v>
      </c>
      <c r="P48" s="129">
        <f t="shared" si="9"/>
        <v>0</v>
      </c>
      <c r="Q48" s="130">
        <f t="shared" si="9"/>
        <v>0</v>
      </c>
      <c r="R48" s="129">
        <f t="shared" si="9"/>
        <v>0</v>
      </c>
      <c r="S48" s="129">
        <f t="shared" si="9"/>
        <v>14.208750000000009</v>
      </c>
      <c r="T48" s="129">
        <f t="shared" si="9"/>
        <v>0</v>
      </c>
      <c r="U48" s="129">
        <f t="shared" si="9"/>
        <v>4.7362500000000125</v>
      </c>
      <c r="V48" s="129">
        <f t="shared" si="9"/>
        <v>5.6834999999999951</v>
      </c>
      <c r="W48" s="129">
        <f t="shared" si="9"/>
        <v>13.261499999999991</v>
      </c>
      <c r="X48" s="129">
        <f t="shared" si="9"/>
        <v>0</v>
      </c>
      <c r="Y48" s="129">
        <f t="shared" si="9"/>
        <v>24.628500000000045</v>
      </c>
      <c r="Z48" s="129">
        <f t="shared" si="9"/>
        <v>32.206500000000041</v>
      </c>
      <c r="AA48" s="130">
        <f t="shared" si="9"/>
        <v>94.724999999999909</v>
      </c>
      <c r="AB48" s="131">
        <f t="shared" si="9"/>
        <v>-0.24992050874403793</v>
      </c>
    </row>
    <row r="49" spans="2:28">
      <c r="B49" s="127" t="str">
        <f t="shared" si="8"/>
        <v>Burney</v>
      </c>
      <c r="C49" s="128">
        <f t="shared" si="9"/>
        <v>0</v>
      </c>
      <c r="D49" s="128">
        <f t="shared" si="9"/>
        <v>24</v>
      </c>
      <c r="E49" s="128">
        <f t="shared" si="9"/>
        <v>10.398263633022729</v>
      </c>
      <c r="F49" s="129">
        <f t="shared" si="9"/>
        <v>17.330439388371211</v>
      </c>
      <c r="G49" s="129">
        <f t="shared" si="9"/>
        <v>0</v>
      </c>
      <c r="H49" s="129">
        <f t="shared" si="9"/>
        <v>0</v>
      </c>
      <c r="I49" s="130">
        <f t="shared" si="9"/>
        <v>27.728703021393898</v>
      </c>
      <c r="J49" s="128">
        <f t="shared" si="9"/>
        <v>4</v>
      </c>
      <c r="K49" s="129">
        <f t="shared" si="9"/>
        <v>15</v>
      </c>
      <c r="L49" s="129">
        <f t="shared" si="9"/>
        <v>0</v>
      </c>
      <c r="M49" s="129">
        <f t="shared" si="9"/>
        <v>0</v>
      </c>
      <c r="N49" s="130">
        <f t="shared" si="9"/>
        <v>19</v>
      </c>
      <c r="O49" s="128">
        <f t="shared" si="9"/>
        <v>0</v>
      </c>
      <c r="P49" s="129">
        <f t="shared" si="9"/>
        <v>0</v>
      </c>
      <c r="Q49" s="130">
        <f t="shared" si="9"/>
        <v>0</v>
      </c>
      <c r="R49" s="129">
        <f t="shared" si="9"/>
        <v>0</v>
      </c>
      <c r="S49" s="129">
        <f t="shared" si="9"/>
        <v>14.208749999999974</v>
      </c>
      <c r="T49" s="129">
        <f t="shared" si="9"/>
        <v>0</v>
      </c>
      <c r="U49" s="129">
        <f t="shared" si="9"/>
        <v>4.7362499999999912</v>
      </c>
      <c r="V49" s="129">
        <f t="shared" si="9"/>
        <v>5.6834999999999916</v>
      </c>
      <c r="W49" s="129">
        <f t="shared" si="9"/>
        <v>13.261499999999529</v>
      </c>
      <c r="X49" s="129">
        <f t="shared" si="9"/>
        <v>0</v>
      </c>
      <c r="Y49" s="129">
        <f t="shared" si="9"/>
        <v>24.628500000000003</v>
      </c>
      <c r="Z49" s="129">
        <f t="shared" si="9"/>
        <v>32.206500000000034</v>
      </c>
      <c r="AA49" s="130">
        <f t="shared" si="9"/>
        <v>94.725000000000136</v>
      </c>
      <c r="AB49" s="131">
        <f t="shared" si="9"/>
        <v>-0.60049019607843146</v>
      </c>
    </row>
    <row r="50" spans="2:28">
      <c r="B50" s="127" t="str">
        <f t="shared" si="8"/>
        <v>Palo Cedro</v>
      </c>
      <c r="C50" s="128">
        <f t="shared" si="9"/>
        <v>0</v>
      </c>
      <c r="D50" s="128">
        <f t="shared" si="9"/>
        <v>126</v>
      </c>
      <c r="E50" s="128">
        <f t="shared" si="9"/>
        <v>51.991318165113711</v>
      </c>
      <c r="F50" s="129">
        <f t="shared" si="9"/>
        <v>0</v>
      </c>
      <c r="G50" s="129">
        <f t="shared" si="9"/>
        <v>0</v>
      </c>
      <c r="H50" s="129">
        <f t="shared" si="9"/>
        <v>0</v>
      </c>
      <c r="I50" s="130">
        <f t="shared" si="9"/>
        <v>51.991318165113711</v>
      </c>
      <c r="J50" s="128">
        <f t="shared" si="9"/>
        <v>47</v>
      </c>
      <c r="K50" s="129">
        <f t="shared" si="9"/>
        <v>0</v>
      </c>
      <c r="L50" s="129">
        <f t="shared" si="9"/>
        <v>0</v>
      </c>
      <c r="M50" s="129">
        <f t="shared" si="9"/>
        <v>0</v>
      </c>
      <c r="N50" s="130">
        <f t="shared" si="9"/>
        <v>47</v>
      </c>
      <c r="O50" s="128">
        <f t="shared" si="9"/>
        <v>0</v>
      </c>
      <c r="P50" s="129">
        <f t="shared" si="9"/>
        <v>0</v>
      </c>
      <c r="Q50" s="130">
        <f t="shared" si="9"/>
        <v>0</v>
      </c>
      <c r="R50" s="129">
        <f t="shared" si="9"/>
        <v>0</v>
      </c>
      <c r="S50" s="129">
        <f t="shared" si="9"/>
        <v>14.208750000000009</v>
      </c>
      <c r="T50" s="129">
        <f t="shared" si="9"/>
        <v>0</v>
      </c>
      <c r="U50" s="129">
        <f t="shared" si="9"/>
        <v>4.7362499999999983</v>
      </c>
      <c r="V50" s="129">
        <f t="shared" si="9"/>
        <v>5.6835000000000004</v>
      </c>
      <c r="W50" s="129">
        <f t="shared" si="9"/>
        <v>13.261500000000012</v>
      </c>
      <c r="X50" s="129">
        <f t="shared" si="9"/>
        <v>0</v>
      </c>
      <c r="Y50" s="129">
        <f t="shared" si="9"/>
        <v>24.628500000000052</v>
      </c>
      <c r="Z50" s="129">
        <f t="shared" si="9"/>
        <v>32.206500000000005</v>
      </c>
      <c r="AA50" s="130">
        <f t="shared" si="9"/>
        <v>94.725000000000023</v>
      </c>
      <c r="AB50" s="131">
        <f t="shared" si="9"/>
        <v>0.13571428571428568</v>
      </c>
    </row>
    <row r="51" spans="2:28">
      <c r="B51" s="132" t="str">
        <f t="shared" si="8"/>
        <v>Fall River Mills McArth*</v>
      </c>
      <c r="C51" s="133">
        <f t="shared" si="9"/>
        <v>0</v>
      </c>
      <c r="D51" s="133">
        <f t="shared" si="9"/>
        <v>10</v>
      </c>
      <c r="E51" s="133">
        <f t="shared" si="9"/>
        <v>10.398263633022758</v>
      </c>
      <c r="F51" s="134">
        <f t="shared" si="9"/>
        <v>0</v>
      </c>
      <c r="G51" s="134">
        <f t="shared" si="9"/>
        <v>0</v>
      </c>
      <c r="H51" s="134">
        <f t="shared" si="9"/>
        <v>0</v>
      </c>
      <c r="I51" s="135">
        <f t="shared" si="9"/>
        <v>10.398263633022758</v>
      </c>
      <c r="J51" s="133">
        <f t="shared" si="9"/>
        <v>6</v>
      </c>
      <c r="K51" s="134">
        <f t="shared" si="9"/>
        <v>0</v>
      </c>
      <c r="L51" s="134">
        <f t="shared" si="9"/>
        <v>0</v>
      </c>
      <c r="M51" s="134">
        <f t="shared" si="9"/>
        <v>0</v>
      </c>
      <c r="N51" s="135">
        <f t="shared" si="9"/>
        <v>6</v>
      </c>
      <c r="O51" s="133">
        <f t="shared" si="9"/>
        <v>0</v>
      </c>
      <c r="P51" s="134">
        <f t="shared" si="9"/>
        <v>0</v>
      </c>
      <c r="Q51" s="135">
        <f t="shared" si="9"/>
        <v>0</v>
      </c>
      <c r="R51" s="134">
        <f t="shared" si="9"/>
        <v>0</v>
      </c>
      <c r="S51" s="134">
        <f t="shared" si="9"/>
        <v>14.208749999999995</v>
      </c>
      <c r="T51" s="134">
        <f t="shared" si="9"/>
        <v>0</v>
      </c>
      <c r="U51" s="134">
        <f t="shared" si="9"/>
        <v>4.7362499999999974</v>
      </c>
      <c r="V51" s="134">
        <f t="shared" si="9"/>
        <v>5.6834999999996398</v>
      </c>
      <c r="W51" s="134">
        <f t="shared" si="9"/>
        <v>13.261499999999998</v>
      </c>
      <c r="X51" s="134">
        <f t="shared" si="9"/>
        <v>0</v>
      </c>
      <c r="Y51" s="134">
        <f t="shared" si="9"/>
        <v>24.628500000000003</v>
      </c>
      <c r="Z51" s="134">
        <f t="shared" si="9"/>
        <v>32.206500000000105</v>
      </c>
      <c r="AA51" s="135">
        <f t="shared" si="9"/>
        <v>94.724999999999909</v>
      </c>
      <c r="AB51" s="136">
        <f t="shared" si="9"/>
        <v>-0.22857142857142865</v>
      </c>
    </row>
    <row r="53" spans="2:28">
      <c r="B53" s="121" t="s">
        <v>276</v>
      </c>
      <c r="C53" s="122" t="s">
        <v>239</v>
      </c>
      <c r="D53" s="122" t="s">
        <v>240</v>
      </c>
      <c r="E53" s="122" t="s">
        <v>241</v>
      </c>
      <c r="F53" s="123" t="s">
        <v>242</v>
      </c>
      <c r="G53" s="123" t="s">
        <v>243</v>
      </c>
      <c r="H53" s="123" t="s">
        <v>244</v>
      </c>
      <c r="I53" s="124" t="s">
        <v>245</v>
      </c>
      <c r="J53" s="122" t="s">
        <v>246</v>
      </c>
      <c r="K53" s="123" t="s">
        <v>247</v>
      </c>
      <c r="L53" s="123" t="s">
        <v>248</v>
      </c>
      <c r="M53" s="123" t="s">
        <v>249</v>
      </c>
      <c r="N53" s="124" t="s">
        <v>250</v>
      </c>
      <c r="O53" s="122" t="s">
        <v>251</v>
      </c>
      <c r="P53" s="123" t="s">
        <v>252</v>
      </c>
      <c r="Q53" s="124" t="s">
        <v>253</v>
      </c>
      <c r="R53" s="123" t="s">
        <v>254</v>
      </c>
      <c r="S53" s="123" t="s">
        <v>255</v>
      </c>
      <c r="T53" s="123" t="s">
        <v>256</v>
      </c>
      <c r="U53" s="123" t="s">
        <v>257</v>
      </c>
      <c r="V53" s="123" t="s">
        <v>258</v>
      </c>
      <c r="W53" s="123" t="s">
        <v>259</v>
      </c>
      <c r="X53" s="123" t="s">
        <v>260</v>
      </c>
      <c r="Y53" s="123" t="s">
        <v>261</v>
      </c>
      <c r="Z53" s="123" t="s">
        <v>262</v>
      </c>
      <c r="AA53" s="124" t="s">
        <v>263</v>
      </c>
      <c r="AB53" s="124" t="s">
        <v>264</v>
      </c>
    </row>
    <row r="54" spans="2:28">
      <c r="B54" s="127" t="s">
        <v>265</v>
      </c>
      <c r="C54" s="128">
        <v>610</v>
      </c>
      <c r="D54" s="128">
        <v>1274</v>
      </c>
      <c r="E54" s="128">
        <v>230.95248326712675</v>
      </c>
      <c r="F54" s="129">
        <v>65</v>
      </c>
      <c r="G54" s="129">
        <v>231.3069351484038</v>
      </c>
      <c r="H54" s="129">
        <v>52</v>
      </c>
      <c r="I54" s="130">
        <v>579.2594184155306</v>
      </c>
      <c r="J54" s="128">
        <v>194</v>
      </c>
      <c r="K54" s="129">
        <v>59</v>
      </c>
      <c r="L54" s="129">
        <v>219</v>
      </c>
      <c r="M54" s="129">
        <v>48</v>
      </c>
      <c r="N54" s="130">
        <v>520</v>
      </c>
      <c r="O54" s="128">
        <v>1247</v>
      </c>
      <c r="P54" s="129">
        <v>249</v>
      </c>
      <c r="Q54" s="130">
        <v>962</v>
      </c>
      <c r="R54" s="129">
        <v>167</v>
      </c>
      <c r="S54" s="129">
        <v>391</v>
      </c>
      <c r="T54" s="129">
        <v>1670</v>
      </c>
      <c r="U54" s="129">
        <v>391</v>
      </c>
      <c r="V54" s="129">
        <v>1807</v>
      </c>
      <c r="W54" s="129">
        <v>2566</v>
      </c>
      <c r="X54" s="129">
        <v>672</v>
      </c>
      <c r="Y54" s="129">
        <v>523</v>
      </c>
      <c r="Z54" s="129">
        <v>755</v>
      </c>
      <c r="AA54" s="130">
        <v>8942</v>
      </c>
      <c r="AB54" s="131">
        <f t="shared" ref="AB54:AB60" si="10">D54/N54</f>
        <v>2.4500000000000002</v>
      </c>
    </row>
    <row r="55" spans="2:28">
      <c r="B55" s="127" t="s">
        <v>266</v>
      </c>
      <c r="C55" s="128">
        <v>45</v>
      </c>
      <c r="D55" s="128">
        <v>142</v>
      </c>
      <c r="E55" s="128">
        <v>9.1494889811561801</v>
      </c>
      <c r="F55" s="129">
        <v>0</v>
      </c>
      <c r="G55" s="129">
        <v>55.634540083040605</v>
      </c>
      <c r="H55" s="129">
        <v>0</v>
      </c>
      <c r="I55" s="130">
        <v>64.784029064196787</v>
      </c>
      <c r="J55" s="128">
        <v>9</v>
      </c>
      <c r="K55" s="129">
        <v>0</v>
      </c>
      <c r="L55" s="129">
        <v>49</v>
      </c>
      <c r="M55" s="129">
        <v>0</v>
      </c>
      <c r="N55" s="130">
        <v>58</v>
      </c>
      <c r="O55" s="128">
        <v>0</v>
      </c>
      <c r="P55" s="129">
        <v>0</v>
      </c>
      <c r="Q55" s="130">
        <v>0</v>
      </c>
      <c r="R55" s="129">
        <v>0</v>
      </c>
      <c r="S55" s="129">
        <v>63</v>
      </c>
      <c r="T55" s="129">
        <v>68</v>
      </c>
      <c r="U55" s="129">
        <v>120</v>
      </c>
      <c r="V55" s="129">
        <v>7</v>
      </c>
      <c r="W55" s="129">
        <v>198</v>
      </c>
      <c r="X55" s="129">
        <v>447</v>
      </c>
      <c r="Y55" s="129">
        <v>31</v>
      </c>
      <c r="Z55" s="129">
        <v>22</v>
      </c>
      <c r="AA55" s="130">
        <v>956</v>
      </c>
      <c r="AB55" s="131">
        <f t="shared" si="10"/>
        <v>2.4482758620689653</v>
      </c>
    </row>
    <row r="56" spans="2:28">
      <c r="B56" s="127" t="s">
        <v>267</v>
      </c>
      <c r="C56" s="128">
        <v>40</v>
      </c>
      <c r="D56" s="128">
        <v>28</v>
      </c>
      <c r="E56" s="128">
        <v>3</v>
      </c>
      <c r="F56" s="129">
        <v>2</v>
      </c>
      <c r="G56" s="129">
        <v>5</v>
      </c>
      <c r="H56" s="129">
        <v>0</v>
      </c>
      <c r="I56" s="130">
        <v>10</v>
      </c>
      <c r="J56" s="128">
        <v>3</v>
      </c>
      <c r="K56" s="129">
        <v>2</v>
      </c>
      <c r="L56" s="129">
        <v>5</v>
      </c>
      <c r="M56" s="129">
        <v>0</v>
      </c>
      <c r="N56" s="130">
        <v>10</v>
      </c>
      <c r="O56" s="128">
        <v>0</v>
      </c>
      <c r="P56" s="129">
        <v>0</v>
      </c>
      <c r="Q56" s="130">
        <v>0</v>
      </c>
      <c r="R56" s="129">
        <v>0</v>
      </c>
      <c r="S56" s="129">
        <v>61</v>
      </c>
      <c r="T56" s="129">
        <v>86</v>
      </c>
      <c r="U56" s="129">
        <v>4</v>
      </c>
      <c r="V56" s="129">
        <v>4</v>
      </c>
      <c r="W56" s="129">
        <v>57</v>
      </c>
      <c r="X56" s="129">
        <v>192</v>
      </c>
      <c r="Y56" s="129">
        <v>47</v>
      </c>
      <c r="Z56" s="129">
        <v>115</v>
      </c>
      <c r="AA56" s="130">
        <v>566</v>
      </c>
      <c r="AB56" s="131">
        <f t="shared" si="10"/>
        <v>2.8</v>
      </c>
    </row>
    <row r="57" spans="2:28">
      <c r="B57" s="127" t="s">
        <v>268</v>
      </c>
      <c r="C57" s="128">
        <v>36</v>
      </c>
      <c r="D57" s="128">
        <v>117</v>
      </c>
      <c r="E57" s="128">
        <v>33.317045963300423</v>
      </c>
      <c r="F57" s="129">
        <v>0</v>
      </c>
      <c r="G57" s="129">
        <v>10</v>
      </c>
      <c r="H57" s="129">
        <v>1</v>
      </c>
      <c r="I57" s="130">
        <v>44.317045963300416</v>
      </c>
      <c r="J57" s="128">
        <v>33</v>
      </c>
      <c r="K57" s="129">
        <v>0</v>
      </c>
      <c r="L57" s="129">
        <v>9</v>
      </c>
      <c r="M57" s="129">
        <v>1</v>
      </c>
      <c r="N57" s="130">
        <v>43</v>
      </c>
      <c r="O57" s="128">
        <v>2416</v>
      </c>
      <c r="P57" s="129">
        <v>0</v>
      </c>
      <c r="Q57" s="130">
        <v>0</v>
      </c>
      <c r="R57" s="129">
        <v>200</v>
      </c>
      <c r="S57" s="129">
        <v>47</v>
      </c>
      <c r="T57" s="129">
        <v>62</v>
      </c>
      <c r="U57" s="129">
        <v>55</v>
      </c>
      <c r="V57" s="129">
        <v>16</v>
      </c>
      <c r="W57" s="129">
        <v>44</v>
      </c>
      <c r="X57" s="129">
        <v>92</v>
      </c>
      <c r="Y57" s="129">
        <v>26</v>
      </c>
      <c r="Z57" s="129">
        <v>11</v>
      </c>
      <c r="AA57" s="130">
        <v>553</v>
      </c>
      <c r="AB57" s="131">
        <f t="shared" si="10"/>
        <v>2.7209302325581395</v>
      </c>
    </row>
    <row r="58" spans="2:28">
      <c r="B58" s="127" t="s">
        <v>269</v>
      </c>
      <c r="C58" s="128">
        <v>54</v>
      </c>
      <c r="D58" s="128">
        <v>89</v>
      </c>
      <c r="E58" s="128">
        <v>40.787689855587438</v>
      </c>
      <c r="F58" s="129">
        <v>0</v>
      </c>
      <c r="G58" s="129">
        <v>0</v>
      </c>
      <c r="H58" s="129">
        <v>0</v>
      </c>
      <c r="I58" s="130">
        <v>40.787689855587438</v>
      </c>
      <c r="J58" s="128">
        <v>35</v>
      </c>
      <c r="K58" s="129">
        <v>0</v>
      </c>
      <c r="L58" s="129">
        <v>0</v>
      </c>
      <c r="M58" s="129">
        <v>0</v>
      </c>
      <c r="N58" s="130">
        <v>35</v>
      </c>
      <c r="O58" s="128">
        <v>1300</v>
      </c>
      <c r="P58" s="129">
        <v>0</v>
      </c>
      <c r="Q58" s="130">
        <v>0</v>
      </c>
      <c r="R58" s="129">
        <v>130</v>
      </c>
      <c r="S58" s="129">
        <v>32</v>
      </c>
      <c r="T58" s="129">
        <v>18</v>
      </c>
      <c r="U58" s="129">
        <v>23</v>
      </c>
      <c r="V58" s="129">
        <v>4</v>
      </c>
      <c r="W58" s="129">
        <v>238</v>
      </c>
      <c r="X58" s="129">
        <v>141</v>
      </c>
      <c r="Y58" s="129">
        <v>121</v>
      </c>
      <c r="Z58" s="129">
        <v>81</v>
      </c>
      <c r="AA58" s="130">
        <v>788</v>
      </c>
      <c r="AB58" s="131">
        <f t="shared" si="10"/>
        <v>2.5428571428571427</v>
      </c>
    </row>
    <row r="59" spans="2:28">
      <c r="B59" s="127" t="s">
        <v>270</v>
      </c>
      <c r="C59" s="128">
        <v>23</v>
      </c>
      <c r="D59" s="128">
        <v>61</v>
      </c>
      <c r="E59" s="128">
        <v>25.523011801730899</v>
      </c>
      <c r="F59" s="129">
        <v>0</v>
      </c>
      <c r="G59" s="129">
        <v>0</v>
      </c>
      <c r="H59" s="129">
        <v>0</v>
      </c>
      <c r="I59" s="130">
        <v>25.523011801730899</v>
      </c>
      <c r="J59" s="128">
        <v>26</v>
      </c>
      <c r="K59" s="129">
        <v>0</v>
      </c>
      <c r="L59" s="129">
        <v>0</v>
      </c>
      <c r="M59" s="129">
        <v>0</v>
      </c>
      <c r="N59" s="130">
        <v>26</v>
      </c>
      <c r="O59" s="128">
        <v>844</v>
      </c>
      <c r="P59" s="129">
        <v>0</v>
      </c>
      <c r="Q59" s="130">
        <v>0</v>
      </c>
      <c r="R59" s="129">
        <v>70</v>
      </c>
      <c r="S59" s="129">
        <v>29</v>
      </c>
      <c r="T59" s="129">
        <v>14</v>
      </c>
      <c r="U59" s="129">
        <v>13</v>
      </c>
      <c r="V59" s="129">
        <v>8</v>
      </c>
      <c r="W59" s="129">
        <v>28</v>
      </c>
      <c r="X59" s="129">
        <v>5</v>
      </c>
      <c r="Y59" s="129">
        <v>24</v>
      </c>
      <c r="Z59" s="129">
        <v>37</v>
      </c>
      <c r="AA59" s="130">
        <v>228</v>
      </c>
      <c r="AB59" s="131">
        <f t="shared" si="10"/>
        <v>2.3461538461538463</v>
      </c>
    </row>
    <row r="60" spans="2:28">
      <c r="B60" s="132" t="s">
        <v>271</v>
      </c>
      <c r="C60" s="133">
        <v>33</v>
      </c>
      <c r="D60" s="133">
        <v>33</v>
      </c>
      <c r="E60" s="133">
        <v>15.117424430851997</v>
      </c>
      <c r="F60" s="134">
        <v>0</v>
      </c>
      <c r="G60" s="134">
        <v>0</v>
      </c>
      <c r="H60" s="134">
        <v>3</v>
      </c>
      <c r="I60" s="135">
        <v>18.117424430851997</v>
      </c>
      <c r="J60" s="133">
        <v>12</v>
      </c>
      <c r="K60" s="134">
        <v>0</v>
      </c>
      <c r="L60" s="134">
        <v>0</v>
      </c>
      <c r="M60" s="134">
        <v>2</v>
      </c>
      <c r="N60" s="135">
        <v>14</v>
      </c>
      <c r="O60" s="133">
        <v>0</v>
      </c>
      <c r="P60" s="134">
        <v>0</v>
      </c>
      <c r="Q60" s="135">
        <v>0</v>
      </c>
      <c r="R60" s="134">
        <v>0</v>
      </c>
      <c r="S60" s="134">
        <v>43</v>
      </c>
      <c r="T60" s="134">
        <v>172</v>
      </c>
      <c r="U60" s="134">
        <v>2</v>
      </c>
      <c r="V60" s="134">
        <v>178</v>
      </c>
      <c r="W60" s="134">
        <v>86</v>
      </c>
      <c r="X60" s="134">
        <v>36</v>
      </c>
      <c r="Y60" s="134">
        <v>112</v>
      </c>
      <c r="Z60" s="134">
        <v>94</v>
      </c>
      <c r="AA60" s="135">
        <v>723</v>
      </c>
      <c r="AB60" s="136">
        <f t="shared" si="10"/>
        <v>2.3571428571428572</v>
      </c>
    </row>
    <row r="61" spans="2:28">
      <c r="B61" s="121" t="s">
        <v>277</v>
      </c>
      <c r="C61" s="122" t="s">
        <v>239</v>
      </c>
      <c r="D61" s="122" t="str">
        <f>D53</f>
        <v>POP</v>
      </c>
      <c r="E61" s="122" t="s">
        <v>241</v>
      </c>
      <c r="F61" s="123" t="s">
        <v>242</v>
      </c>
      <c r="G61" s="123" t="s">
        <v>243</v>
      </c>
      <c r="H61" s="123" t="s">
        <v>244</v>
      </c>
      <c r="I61" s="124" t="s">
        <v>245</v>
      </c>
      <c r="J61" s="122" t="s">
        <v>246</v>
      </c>
      <c r="K61" s="123" t="s">
        <v>247</v>
      </c>
      <c r="L61" s="123" t="s">
        <v>248</v>
      </c>
      <c r="M61" s="123" t="s">
        <v>249</v>
      </c>
      <c r="N61" s="124" t="s">
        <v>250</v>
      </c>
      <c r="O61" s="122" t="s">
        <v>251</v>
      </c>
      <c r="P61" s="123" t="s">
        <v>252</v>
      </c>
      <c r="Q61" s="124" t="s">
        <v>253</v>
      </c>
      <c r="R61" s="123" t="s">
        <v>254</v>
      </c>
      <c r="S61" s="123" t="s">
        <v>255</v>
      </c>
      <c r="T61" s="123" t="s">
        <v>256</v>
      </c>
      <c r="U61" s="123" t="s">
        <v>257</v>
      </c>
      <c r="V61" s="123" t="s">
        <v>258</v>
      </c>
      <c r="W61" s="123" t="s">
        <v>259</v>
      </c>
      <c r="X61" s="123" t="s">
        <v>260</v>
      </c>
      <c r="Y61" s="123" t="s">
        <v>261</v>
      </c>
      <c r="Z61" s="123" t="s">
        <v>262</v>
      </c>
      <c r="AA61" s="124" t="s">
        <v>263</v>
      </c>
      <c r="AB61" s="124" t="str">
        <f>AB53</f>
        <v>POP/HH</v>
      </c>
    </row>
    <row r="62" spans="2:28">
      <c r="B62" s="127" t="s">
        <v>265</v>
      </c>
      <c r="C62" s="128">
        <v>610</v>
      </c>
      <c r="D62" s="128">
        <v>1628</v>
      </c>
      <c r="E62" s="128">
        <v>248.841218545581</v>
      </c>
      <c r="F62" s="129">
        <v>118.66620583536283</v>
      </c>
      <c r="G62" s="129">
        <v>341.6393468191294</v>
      </c>
      <c r="H62" s="129">
        <v>52</v>
      </c>
      <c r="I62" s="130">
        <v>761.14677120007332</v>
      </c>
      <c r="J62" s="128">
        <v>229</v>
      </c>
      <c r="K62" s="129">
        <v>104</v>
      </c>
      <c r="L62" s="129">
        <v>315</v>
      </c>
      <c r="M62" s="129">
        <v>47</v>
      </c>
      <c r="N62" s="130">
        <v>695</v>
      </c>
      <c r="O62" s="128">
        <v>1247</v>
      </c>
      <c r="P62" s="129">
        <v>249</v>
      </c>
      <c r="Q62" s="130">
        <v>962</v>
      </c>
      <c r="R62" s="129">
        <v>167</v>
      </c>
      <c r="S62" s="129">
        <v>471.39459999999985</v>
      </c>
      <c r="T62" s="129">
        <v>1688.2715000000001</v>
      </c>
      <c r="U62" s="129">
        <v>402.69376</v>
      </c>
      <c r="V62" s="129">
        <v>1847.9281599999995</v>
      </c>
      <c r="W62" s="129">
        <v>2697.5547999999999</v>
      </c>
      <c r="X62" s="129">
        <v>672</v>
      </c>
      <c r="Y62" s="129">
        <v>903.0472000000002</v>
      </c>
      <c r="Z62" s="129">
        <v>822.96997999999985</v>
      </c>
      <c r="AA62" s="130">
        <v>9672.86</v>
      </c>
      <c r="AB62" s="131">
        <f t="shared" ref="AB62:AB68" si="11">D62/N62</f>
        <v>2.3424460431654675</v>
      </c>
    </row>
    <row r="63" spans="2:28">
      <c r="B63" s="127" t="s">
        <v>266</v>
      </c>
      <c r="C63" s="128">
        <v>45</v>
      </c>
      <c r="D63" s="128">
        <v>342</v>
      </c>
      <c r="E63" s="128">
        <v>9.1494889811561801</v>
      </c>
      <c r="F63" s="129">
        <v>20.559334757266065</v>
      </c>
      <c r="G63" s="129">
        <v>117.31254435483881</v>
      </c>
      <c r="H63" s="129">
        <v>0</v>
      </c>
      <c r="I63" s="130">
        <v>147.02136809326095</v>
      </c>
      <c r="J63" s="128">
        <v>8</v>
      </c>
      <c r="K63" s="129">
        <v>18</v>
      </c>
      <c r="L63" s="129">
        <v>105</v>
      </c>
      <c r="M63" s="129">
        <v>0</v>
      </c>
      <c r="N63" s="130">
        <v>131</v>
      </c>
      <c r="O63" s="128">
        <v>0</v>
      </c>
      <c r="P63" s="129">
        <v>0</v>
      </c>
      <c r="Q63" s="130">
        <v>0</v>
      </c>
      <c r="R63" s="129">
        <v>0</v>
      </c>
      <c r="S63" s="129">
        <v>68.425000000000011</v>
      </c>
      <c r="T63" s="129">
        <v>96.830000000000027</v>
      </c>
      <c r="U63" s="129">
        <v>150.84500000000006</v>
      </c>
      <c r="V63" s="129">
        <v>7</v>
      </c>
      <c r="W63" s="129">
        <v>258.45</v>
      </c>
      <c r="X63" s="129">
        <v>447</v>
      </c>
      <c r="Y63" s="129">
        <v>45.724999999999973</v>
      </c>
      <c r="Z63" s="129">
        <v>36.724999999999994</v>
      </c>
      <c r="AA63" s="130">
        <v>1110.9999999999998</v>
      </c>
      <c r="AB63" s="131">
        <f t="shared" si="11"/>
        <v>2.6106870229007635</v>
      </c>
    </row>
    <row r="64" spans="2:28">
      <c r="B64" s="127" t="s">
        <v>267</v>
      </c>
      <c r="C64" s="128">
        <v>40</v>
      </c>
      <c r="D64" s="128">
        <v>117</v>
      </c>
      <c r="E64" s="128">
        <v>3</v>
      </c>
      <c r="F64" s="129">
        <v>12.128919354838724</v>
      </c>
      <c r="G64" s="129">
        <v>35.386758064516165</v>
      </c>
      <c r="H64" s="129">
        <v>0</v>
      </c>
      <c r="I64" s="130">
        <v>50.515677419354951</v>
      </c>
      <c r="J64" s="128">
        <v>3</v>
      </c>
      <c r="K64" s="129">
        <v>10</v>
      </c>
      <c r="L64" s="129">
        <v>31</v>
      </c>
      <c r="M64" s="129">
        <v>0</v>
      </c>
      <c r="N64" s="130">
        <v>44</v>
      </c>
      <c r="O64" s="128">
        <v>0</v>
      </c>
      <c r="P64" s="129">
        <v>0</v>
      </c>
      <c r="Q64" s="130">
        <v>0</v>
      </c>
      <c r="R64" s="129">
        <v>0</v>
      </c>
      <c r="S64" s="129">
        <v>64.609599999999986</v>
      </c>
      <c r="T64" s="129">
        <v>102.2432</v>
      </c>
      <c r="U64" s="129">
        <v>4.3008000000000006</v>
      </c>
      <c r="V64" s="129">
        <v>4</v>
      </c>
      <c r="W64" s="129">
        <v>66.099200000000039</v>
      </c>
      <c r="X64" s="129">
        <v>192</v>
      </c>
      <c r="Y64" s="129">
        <v>55.497599999999998</v>
      </c>
      <c r="Z64" s="129">
        <v>152.44960000000026</v>
      </c>
      <c r="AA64" s="130">
        <v>641.19999999999982</v>
      </c>
      <c r="AB64" s="131">
        <f t="shared" si="11"/>
        <v>2.6590909090909092</v>
      </c>
    </row>
    <row r="65" spans="2:28">
      <c r="B65" s="127" t="s">
        <v>268</v>
      </c>
      <c r="C65" s="128">
        <v>36</v>
      </c>
      <c r="D65" s="128">
        <v>208</v>
      </c>
      <c r="E65" s="128">
        <v>67.554410237303642</v>
      </c>
      <c r="F65" s="129">
        <v>19.020757930001775</v>
      </c>
      <c r="G65" s="129">
        <v>10</v>
      </c>
      <c r="H65" s="129">
        <v>1</v>
      </c>
      <c r="I65" s="130">
        <v>97.575168167305364</v>
      </c>
      <c r="J65" s="128">
        <v>61</v>
      </c>
      <c r="K65" s="129">
        <v>18</v>
      </c>
      <c r="L65" s="129">
        <v>8</v>
      </c>
      <c r="M65" s="129">
        <v>1</v>
      </c>
      <c r="N65" s="130">
        <v>88</v>
      </c>
      <c r="O65" s="128">
        <v>2416</v>
      </c>
      <c r="P65" s="129">
        <v>0</v>
      </c>
      <c r="Q65" s="130">
        <v>0</v>
      </c>
      <c r="R65" s="129">
        <v>200</v>
      </c>
      <c r="S65" s="129">
        <v>63.316250000000004</v>
      </c>
      <c r="T65" s="129">
        <v>62</v>
      </c>
      <c r="U65" s="129">
        <v>60.438749999999992</v>
      </c>
      <c r="V65" s="129">
        <v>22.526499999999999</v>
      </c>
      <c r="W65" s="129">
        <v>59.22849999999999</v>
      </c>
      <c r="X65" s="129">
        <v>92</v>
      </c>
      <c r="Y65" s="129">
        <v>54.281500000000015</v>
      </c>
      <c r="Z65" s="129">
        <v>47.983499999999964</v>
      </c>
      <c r="AA65" s="130">
        <v>661.77500000000009</v>
      </c>
      <c r="AB65" s="131">
        <f t="shared" si="11"/>
        <v>2.3636363636363638</v>
      </c>
    </row>
    <row r="66" spans="2:28">
      <c r="B66" s="127" t="s">
        <v>269</v>
      </c>
      <c r="C66" s="128">
        <v>54</v>
      </c>
      <c r="D66" s="128">
        <v>148</v>
      </c>
      <c r="E66" s="128">
        <v>52.200144613588456</v>
      </c>
      <c r="F66" s="129">
        <v>19.020757930001768</v>
      </c>
      <c r="G66" s="129">
        <v>0</v>
      </c>
      <c r="H66" s="129">
        <v>0</v>
      </c>
      <c r="I66" s="130">
        <v>71.220902543590242</v>
      </c>
      <c r="J66" s="128">
        <v>45</v>
      </c>
      <c r="K66" s="129">
        <v>15</v>
      </c>
      <c r="L66" s="129">
        <v>0</v>
      </c>
      <c r="M66" s="129">
        <v>0</v>
      </c>
      <c r="N66" s="130">
        <v>60</v>
      </c>
      <c r="O66" s="128">
        <v>1300</v>
      </c>
      <c r="P66" s="129">
        <v>0</v>
      </c>
      <c r="Q66" s="130">
        <v>0</v>
      </c>
      <c r="R66" s="129">
        <v>130</v>
      </c>
      <c r="S66" s="129">
        <v>48.316249999999961</v>
      </c>
      <c r="T66" s="129">
        <v>18</v>
      </c>
      <c r="U66" s="129">
        <v>28.438750000000002</v>
      </c>
      <c r="V66" s="129">
        <v>10.526499999999999</v>
      </c>
      <c r="W66" s="129">
        <v>253.22850000000014</v>
      </c>
      <c r="X66" s="129">
        <v>141</v>
      </c>
      <c r="Y66" s="129">
        <v>149.28150000000002</v>
      </c>
      <c r="Z66" s="129">
        <v>117.98349999999999</v>
      </c>
      <c r="AA66" s="130">
        <v>896.77499999999941</v>
      </c>
      <c r="AB66" s="131">
        <f t="shared" si="11"/>
        <v>2.4666666666666668</v>
      </c>
    </row>
    <row r="67" spans="2:28">
      <c r="B67" s="127" t="s">
        <v>270</v>
      </c>
      <c r="C67" s="128">
        <v>23</v>
      </c>
      <c r="D67" s="128">
        <v>196</v>
      </c>
      <c r="E67" s="128">
        <v>82.585285591736294</v>
      </c>
      <c r="F67" s="129">
        <v>0</v>
      </c>
      <c r="G67" s="129">
        <v>0</v>
      </c>
      <c r="H67" s="129">
        <v>0</v>
      </c>
      <c r="I67" s="130">
        <v>82.585285591736294</v>
      </c>
      <c r="J67" s="128">
        <v>78</v>
      </c>
      <c r="K67" s="129">
        <v>0</v>
      </c>
      <c r="L67" s="129">
        <v>0</v>
      </c>
      <c r="M67" s="129">
        <v>0</v>
      </c>
      <c r="N67" s="130">
        <v>78</v>
      </c>
      <c r="O67" s="128">
        <v>844</v>
      </c>
      <c r="P67" s="129">
        <v>0</v>
      </c>
      <c r="Q67" s="130">
        <v>0</v>
      </c>
      <c r="R67" s="129">
        <v>70</v>
      </c>
      <c r="S67" s="129">
        <v>45.316250000000025</v>
      </c>
      <c r="T67" s="129">
        <v>14</v>
      </c>
      <c r="U67" s="129">
        <v>18.438749999999999</v>
      </c>
      <c r="V67" s="129">
        <v>14.526499999999999</v>
      </c>
      <c r="W67" s="129">
        <v>43.228500000000011</v>
      </c>
      <c r="X67" s="129">
        <v>5</v>
      </c>
      <c r="Y67" s="129">
        <v>52.281499999999994</v>
      </c>
      <c r="Z67" s="129">
        <v>73.983499999999992</v>
      </c>
      <c r="AA67" s="130">
        <v>336.77499999999998</v>
      </c>
      <c r="AB67" s="131">
        <f t="shared" si="11"/>
        <v>2.5128205128205128</v>
      </c>
    </row>
    <row r="68" spans="2:28">
      <c r="B68" s="132" t="s">
        <v>271</v>
      </c>
      <c r="C68" s="133">
        <v>33</v>
      </c>
      <c r="D68" s="133">
        <v>62</v>
      </c>
      <c r="E68" s="133">
        <v>26.529879188853084</v>
      </c>
      <c r="F68" s="134">
        <v>0</v>
      </c>
      <c r="G68" s="134">
        <v>0</v>
      </c>
      <c r="H68" s="134">
        <v>3</v>
      </c>
      <c r="I68" s="135">
        <v>29.529879188853084</v>
      </c>
      <c r="J68" s="133">
        <v>23</v>
      </c>
      <c r="K68" s="134">
        <v>0</v>
      </c>
      <c r="L68" s="134">
        <v>0</v>
      </c>
      <c r="M68" s="134">
        <v>2</v>
      </c>
      <c r="N68" s="135">
        <v>25</v>
      </c>
      <c r="O68" s="133">
        <v>0</v>
      </c>
      <c r="P68" s="134">
        <v>0</v>
      </c>
      <c r="Q68" s="135">
        <v>0</v>
      </c>
      <c r="R68" s="134">
        <v>0</v>
      </c>
      <c r="S68" s="134">
        <v>59.316250000000039</v>
      </c>
      <c r="T68" s="134">
        <v>172</v>
      </c>
      <c r="U68" s="134">
        <v>7.4387499999999998</v>
      </c>
      <c r="V68" s="134">
        <v>184.5264999999998</v>
      </c>
      <c r="W68" s="134">
        <v>101.22850000000011</v>
      </c>
      <c r="X68" s="134">
        <v>36</v>
      </c>
      <c r="Y68" s="134">
        <v>140.28149999999997</v>
      </c>
      <c r="Z68" s="134">
        <v>130.98350000000005</v>
      </c>
      <c r="AA68" s="135">
        <v>831.77499999999941</v>
      </c>
      <c r="AB68" s="136">
        <f t="shared" si="11"/>
        <v>2.48</v>
      </c>
    </row>
    <row r="69" spans="2:28">
      <c r="B69" s="121" t="s">
        <v>273</v>
      </c>
      <c r="C69" s="122" t="s">
        <v>239</v>
      </c>
      <c r="D69" s="122" t="str">
        <f>D61</f>
        <v>POP</v>
      </c>
      <c r="E69" s="122" t="str">
        <f>E61</f>
        <v>SFDU</v>
      </c>
      <c r="F69" s="123" t="str">
        <f t="shared" ref="F69:AA69" si="12">F61</f>
        <v>MF2_4DU</v>
      </c>
      <c r="G69" s="123" t="str">
        <f t="shared" si="12"/>
        <v>MF5+DU</v>
      </c>
      <c r="H69" s="123" t="str">
        <f t="shared" si="12"/>
        <v>MHDU</v>
      </c>
      <c r="I69" s="124" t="str">
        <f t="shared" si="12"/>
        <v>TOT_DU</v>
      </c>
      <c r="J69" s="122" t="str">
        <f t="shared" si="12"/>
        <v>SFHH</v>
      </c>
      <c r="K69" s="123" t="str">
        <f t="shared" si="12"/>
        <v>MF2_4HH</v>
      </c>
      <c r="L69" s="123" t="str">
        <f t="shared" si="12"/>
        <v>MF5+HH</v>
      </c>
      <c r="M69" s="123" t="str">
        <f t="shared" si="12"/>
        <v>MHHH</v>
      </c>
      <c r="N69" s="124" t="str">
        <f t="shared" si="12"/>
        <v>TOT_HH</v>
      </c>
      <c r="O69" s="122" t="str">
        <f t="shared" si="12"/>
        <v>stugrd_p</v>
      </c>
      <c r="P69" s="123" t="str">
        <f t="shared" si="12"/>
        <v>stuhgh_p</v>
      </c>
      <c r="Q69" s="124" t="str">
        <f t="shared" si="12"/>
        <v>stuuni_p</v>
      </c>
      <c r="R69" s="123" t="str">
        <f t="shared" si="12"/>
        <v>empedu_p</v>
      </c>
      <c r="S69" s="123" t="str">
        <f t="shared" si="12"/>
        <v>empfoo_p</v>
      </c>
      <c r="T69" s="123" t="str">
        <f t="shared" si="12"/>
        <v>empgov_p</v>
      </c>
      <c r="U69" s="123" t="str">
        <f t="shared" si="12"/>
        <v>empind_p</v>
      </c>
      <c r="V69" s="123" t="str">
        <f t="shared" si="12"/>
        <v>empmed_p</v>
      </c>
      <c r="W69" s="123" t="str">
        <f t="shared" si="12"/>
        <v>empofc_p</v>
      </c>
      <c r="X69" s="123" t="str">
        <f t="shared" si="12"/>
        <v>empret_p</v>
      </c>
      <c r="Y69" s="123" t="str">
        <f t="shared" si="12"/>
        <v>empsvc_p</v>
      </c>
      <c r="Z69" s="123" t="str">
        <f t="shared" si="12"/>
        <v>empoth_p</v>
      </c>
      <c r="AA69" s="124" t="str">
        <f t="shared" si="12"/>
        <v>emptot_p</v>
      </c>
      <c r="AB69" s="124" t="str">
        <f>AB61</f>
        <v>POP/HH</v>
      </c>
    </row>
    <row r="70" spans="2:28">
      <c r="B70" s="127" t="str">
        <f>B62</f>
        <v>Redding Downtown</v>
      </c>
      <c r="C70" s="128">
        <f t="shared" ref="C70:AB76" si="13">C62-C54</f>
        <v>0</v>
      </c>
      <c r="D70" s="128">
        <f t="shared" si="13"/>
        <v>354</v>
      </c>
      <c r="E70" s="128">
        <f t="shared" si="13"/>
        <v>17.888735278454249</v>
      </c>
      <c r="F70" s="129">
        <f t="shared" si="13"/>
        <v>53.666205835362831</v>
      </c>
      <c r="G70" s="129">
        <f t="shared" si="13"/>
        <v>110.33241167072561</v>
      </c>
      <c r="H70" s="129">
        <f t="shared" si="13"/>
        <v>0</v>
      </c>
      <c r="I70" s="130">
        <f t="shared" si="13"/>
        <v>181.88735278454271</v>
      </c>
      <c r="J70" s="128">
        <f t="shared" si="13"/>
        <v>35</v>
      </c>
      <c r="K70" s="129">
        <f t="shared" si="13"/>
        <v>45</v>
      </c>
      <c r="L70" s="129">
        <f t="shared" si="13"/>
        <v>96</v>
      </c>
      <c r="M70" s="129">
        <f t="shared" si="13"/>
        <v>-1</v>
      </c>
      <c r="N70" s="130">
        <f t="shared" si="13"/>
        <v>175</v>
      </c>
      <c r="O70" s="128">
        <f t="shared" si="13"/>
        <v>0</v>
      </c>
      <c r="P70" s="129">
        <f t="shared" si="13"/>
        <v>0</v>
      </c>
      <c r="Q70" s="130">
        <f t="shared" si="13"/>
        <v>0</v>
      </c>
      <c r="R70" s="129">
        <f t="shared" si="13"/>
        <v>0</v>
      </c>
      <c r="S70" s="129">
        <f t="shared" si="13"/>
        <v>80.394599999999855</v>
      </c>
      <c r="T70" s="129">
        <f t="shared" si="13"/>
        <v>18.27150000000006</v>
      </c>
      <c r="U70" s="129">
        <f t="shared" si="13"/>
        <v>11.693759999999997</v>
      </c>
      <c r="V70" s="129">
        <f t="shared" si="13"/>
        <v>40.92815999999948</v>
      </c>
      <c r="W70" s="129">
        <f t="shared" si="13"/>
        <v>131.55479999999989</v>
      </c>
      <c r="X70" s="129">
        <f t="shared" si="13"/>
        <v>0</v>
      </c>
      <c r="Y70" s="129">
        <f t="shared" si="13"/>
        <v>380.0472000000002</v>
      </c>
      <c r="Z70" s="129">
        <f t="shared" si="13"/>
        <v>67.96997999999985</v>
      </c>
      <c r="AA70" s="130">
        <f t="shared" si="13"/>
        <v>730.86000000000058</v>
      </c>
      <c r="AB70" s="131">
        <f t="shared" si="13"/>
        <v>-0.10755395683453273</v>
      </c>
    </row>
    <row r="71" spans="2:28">
      <c r="B71" s="127" t="str">
        <f t="shared" ref="B71:B76" si="14">B63</f>
        <v>Anderson</v>
      </c>
      <c r="C71" s="128">
        <f t="shared" si="13"/>
        <v>0</v>
      </c>
      <c r="D71" s="128">
        <f t="shared" si="13"/>
        <v>200</v>
      </c>
      <c r="E71" s="128">
        <f t="shared" si="13"/>
        <v>0</v>
      </c>
      <c r="F71" s="129">
        <f t="shared" si="13"/>
        <v>20.559334757266065</v>
      </c>
      <c r="G71" s="129">
        <f t="shared" si="13"/>
        <v>61.678004271798201</v>
      </c>
      <c r="H71" s="129">
        <f t="shared" si="13"/>
        <v>0</v>
      </c>
      <c r="I71" s="130">
        <f t="shared" si="13"/>
        <v>82.237339029064159</v>
      </c>
      <c r="J71" s="128">
        <f t="shared" si="13"/>
        <v>-1</v>
      </c>
      <c r="K71" s="129">
        <f t="shared" si="13"/>
        <v>18</v>
      </c>
      <c r="L71" s="129">
        <f t="shared" si="13"/>
        <v>56</v>
      </c>
      <c r="M71" s="129">
        <f t="shared" si="13"/>
        <v>0</v>
      </c>
      <c r="N71" s="130">
        <f t="shared" si="13"/>
        <v>73</v>
      </c>
      <c r="O71" s="128">
        <f t="shared" si="13"/>
        <v>0</v>
      </c>
      <c r="P71" s="129">
        <f t="shared" si="13"/>
        <v>0</v>
      </c>
      <c r="Q71" s="130">
        <f t="shared" si="13"/>
        <v>0</v>
      </c>
      <c r="R71" s="129">
        <f t="shared" si="13"/>
        <v>0</v>
      </c>
      <c r="S71" s="129">
        <f t="shared" si="13"/>
        <v>5.4250000000000114</v>
      </c>
      <c r="T71" s="129">
        <f t="shared" si="13"/>
        <v>28.830000000000027</v>
      </c>
      <c r="U71" s="129">
        <f t="shared" si="13"/>
        <v>30.845000000000056</v>
      </c>
      <c r="V71" s="129">
        <f t="shared" si="13"/>
        <v>0</v>
      </c>
      <c r="W71" s="129">
        <f t="shared" si="13"/>
        <v>60.449999999999989</v>
      </c>
      <c r="X71" s="129">
        <f t="shared" si="13"/>
        <v>0</v>
      </c>
      <c r="Y71" s="129">
        <f t="shared" si="13"/>
        <v>14.724999999999973</v>
      </c>
      <c r="Z71" s="129">
        <f t="shared" si="13"/>
        <v>14.724999999999994</v>
      </c>
      <c r="AA71" s="130">
        <f t="shared" si="13"/>
        <v>154.99999999999977</v>
      </c>
      <c r="AB71" s="131">
        <f t="shared" si="13"/>
        <v>0.16241116083179818</v>
      </c>
    </row>
    <row r="72" spans="2:28">
      <c r="B72" s="127" t="str">
        <f t="shared" si="14"/>
        <v>Shasta Lake Downtown</v>
      </c>
      <c r="C72" s="128">
        <f t="shared" si="13"/>
        <v>0</v>
      </c>
      <c r="D72" s="128">
        <f t="shared" si="13"/>
        <v>89</v>
      </c>
      <c r="E72" s="128">
        <f t="shared" si="13"/>
        <v>0</v>
      </c>
      <c r="F72" s="129">
        <f t="shared" si="13"/>
        <v>10.128919354838724</v>
      </c>
      <c r="G72" s="129">
        <f t="shared" si="13"/>
        <v>30.386758064516165</v>
      </c>
      <c r="H72" s="129">
        <f t="shared" si="13"/>
        <v>0</v>
      </c>
      <c r="I72" s="130">
        <f t="shared" si="13"/>
        <v>40.515677419354951</v>
      </c>
      <c r="J72" s="128">
        <f t="shared" si="13"/>
        <v>0</v>
      </c>
      <c r="K72" s="129">
        <f t="shared" si="13"/>
        <v>8</v>
      </c>
      <c r="L72" s="129">
        <f t="shared" si="13"/>
        <v>26</v>
      </c>
      <c r="M72" s="129">
        <f t="shared" si="13"/>
        <v>0</v>
      </c>
      <c r="N72" s="130">
        <f t="shared" si="13"/>
        <v>34</v>
      </c>
      <c r="O72" s="128">
        <f t="shared" si="13"/>
        <v>0</v>
      </c>
      <c r="P72" s="129">
        <f t="shared" si="13"/>
        <v>0</v>
      </c>
      <c r="Q72" s="130">
        <f t="shared" si="13"/>
        <v>0</v>
      </c>
      <c r="R72" s="129">
        <f t="shared" si="13"/>
        <v>0</v>
      </c>
      <c r="S72" s="129">
        <f t="shared" si="13"/>
        <v>3.6095999999999862</v>
      </c>
      <c r="T72" s="129">
        <f t="shared" si="13"/>
        <v>16.243200000000002</v>
      </c>
      <c r="U72" s="129">
        <f t="shared" si="13"/>
        <v>0.30080000000000062</v>
      </c>
      <c r="V72" s="129">
        <f t="shared" si="13"/>
        <v>0</v>
      </c>
      <c r="W72" s="129">
        <f t="shared" si="13"/>
        <v>9.0992000000000388</v>
      </c>
      <c r="X72" s="129">
        <f t="shared" si="13"/>
        <v>0</v>
      </c>
      <c r="Y72" s="129">
        <f t="shared" si="13"/>
        <v>8.4975999999999985</v>
      </c>
      <c r="Z72" s="129">
        <f t="shared" si="13"/>
        <v>37.44960000000026</v>
      </c>
      <c r="AA72" s="130">
        <f t="shared" si="13"/>
        <v>75.199999999999818</v>
      </c>
      <c r="AB72" s="131">
        <f t="shared" si="13"/>
        <v>-0.14090909090909065</v>
      </c>
    </row>
    <row r="73" spans="2:28">
      <c r="B73" s="127" t="str">
        <f t="shared" si="14"/>
        <v>Cottonwood</v>
      </c>
      <c r="C73" s="128">
        <f t="shared" si="13"/>
        <v>0</v>
      </c>
      <c r="D73" s="128">
        <f t="shared" si="13"/>
        <v>91</v>
      </c>
      <c r="E73" s="128">
        <f t="shared" si="13"/>
        <v>34.23736427400322</v>
      </c>
      <c r="F73" s="129">
        <f t="shared" si="13"/>
        <v>19.020757930001775</v>
      </c>
      <c r="G73" s="129">
        <f t="shared" si="13"/>
        <v>0</v>
      </c>
      <c r="H73" s="129">
        <f t="shared" si="13"/>
        <v>0</v>
      </c>
      <c r="I73" s="130">
        <f t="shared" si="13"/>
        <v>53.258122204004948</v>
      </c>
      <c r="J73" s="128">
        <f t="shared" si="13"/>
        <v>28</v>
      </c>
      <c r="K73" s="129">
        <f t="shared" si="13"/>
        <v>18</v>
      </c>
      <c r="L73" s="129">
        <f t="shared" si="13"/>
        <v>-1</v>
      </c>
      <c r="M73" s="129">
        <f t="shared" si="13"/>
        <v>0</v>
      </c>
      <c r="N73" s="130">
        <f t="shared" si="13"/>
        <v>45</v>
      </c>
      <c r="O73" s="128">
        <f t="shared" si="13"/>
        <v>0</v>
      </c>
      <c r="P73" s="129">
        <f t="shared" si="13"/>
        <v>0</v>
      </c>
      <c r="Q73" s="130">
        <f t="shared" si="13"/>
        <v>0</v>
      </c>
      <c r="R73" s="129">
        <f t="shared" si="13"/>
        <v>0</v>
      </c>
      <c r="S73" s="129">
        <f t="shared" si="13"/>
        <v>16.316250000000004</v>
      </c>
      <c r="T73" s="129">
        <f t="shared" si="13"/>
        <v>0</v>
      </c>
      <c r="U73" s="129">
        <f t="shared" si="13"/>
        <v>5.4387499999999918</v>
      </c>
      <c r="V73" s="129">
        <f t="shared" si="13"/>
        <v>6.5264999999999986</v>
      </c>
      <c r="W73" s="129">
        <f t="shared" si="13"/>
        <v>15.22849999999999</v>
      </c>
      <c r="X73" s="129">
        <f t="shared" si="13"/>
        <v>0</v>
      </c>
      <c r="Y73" s="129">
        <f t="shared" si="13"/>
        <v>28.281500000000015</v>
      </c>
      <c r="Z73" s="129">
        <f t="shared" si="13"/>
        <v>36.983499999999964</v>
      </c>
      <c r="AA73" s="130">
        <f t="shared" si="13"/>
        <v>108.77500000000009</v>
      </c>
      <c r="AB73" s="131">
        <f t="shared" si="13"/>
        <v>-0.35729386892177573</v>
      </c>
    </row>
    <row r="74" spans="2:28">
      <c r="B74" s="127" t="str">
        <f t="shared" si="14"/>
        <v>Burney</v>
      </c>
      <c r="C74" s="128">
        <f t="shared" si="13"/>
        <v>0</v>
      </c>
      <c r="D74" s="128">
        <f t="shared" si="13"/>
        <v>59</v>
      </c>
      <c r="E74" s="128">
        <f t="shared" si="13"/>
        <v>11.412454758001019</v>
      </c>
      <c r="F74" s="129">
        <f t="shared" si="13"/>
        <v>19.020757930001768</v>
      </c>
      <c r="G74" s="129">
        <f t="shared" si="13"/>
        <v>0</v>
      </c>
      <c r="H74" s="129">
        <f t="shared" si="13"/>
        <v>0</v>
      </c>
      <c r="I74" s="130">
        <f t="shared" si="13"/>
        <v>30.433212688002804</v>
      </c>
      <c r="J74" s="128">
        <f t="shared" si="13"/>
        <v>10</v>
      </c>
      <c r="K74" s="129">
        <f t="shared" si="13"/>
        <v>15</v>
      </c>
      <c r="L74" s="129">
        <f t="shared" si="13"/>
        <v>0</v>
      </c>
      <c r="M74" s="129">
        <f t="shared" si="13"/>
        <v>0</v>
      </c>
      <c r="N74" s="130">
        <f t="shared" si="13"/>
        <v>25</v>
      </c>
      <c r="O74" s="128">
        <f t="shared" si="13"/>
        <v>0</v>
      </c>
      <c r="P74" s="129">
        <f t="shared" si="13"/>
        <v>0</v>
      </c>
      <c r="Q74" s="130">
        <f t="shared" si="13"/>
        <v>0</v>
      </c>
      <c r="R74" s="129">
        <f t="shared" si="13"/>
        <v>0</v>
      </c>
      <c r="S74" s="129">
        <f t="shared" si="13"/>
        <v>16.316249999999961</v>
      </c>
      <c r="T74" s="129">
        <f t="shared" si="13"/>
        <v>0</v>
      </c>
      <c r="U74" s="129">
        <f t="shared" si="13"/>
        <v>5.4387500000000024</v>
      </c>
      <c r="V74" s="129">
        <f t="shared" si="13"/>
        <v>6.5264999999999986</v>
      </c>
      <c r="W74" s="129">
        <f t="shared" si="13"/>
        <v>15.228500000000139</v>
      </c>
      <c r="X74" s="129">
        <f t="shared" si="13"/>
        <v>0</v>
      </c>
      <c r="Y74" s="129">
        <f t="shared" si="13"/>
        <v>28.281500000000023</v>
      </c>
      <c r="Z74" s="129">
        <f t="shared" si="13"/>
        <v>36.983499999999992</v>
      </c>
      <c r="AA74" s="130">
        <f t="shared" si="13"/>
        <v>108.77499999999941</v>
      </c>
      <c r="AB74" s="131">
        <f t="shared" si="13"/>
        <v>-7.619047619047592E-2</v>
      </c>
    </row>
    <row r="75" spans="2:28">
      <c r="B75" s="127" t="str">
        <f t="shared" si="14"/>
        <v>Palo Cedro</v>
      </c>
      <c r="C75" s="128">
        <f t="shared" si="13"/>
        <v>0</v>
      </c>
      <c r="D75" s="128">
        <f t="shared" si="13"/>
        <v>135</v>
      </c>
      <c r="E75" s="128">
        <f t="shared" si="13"/>
        <v>57.062273790005392</v>
      </c>
      <c r="F75" s="129">
        <f t="shared" si="13"/>
        <v>0</v>
      </c>
      <c r="G75" s="129">
        <f t="shared" si="13"/>
        <v>0</v>
      </c>
      <c r="H75" s="129">
        <f t="shared" si="13"/>
        <v>0</v>
      </c>
      <c r="I75" s="130">
        <f t="shared" si="13"/>
        <v>57.062273790005392</v>
      </c>
      <c r="J75" s="128">
        <f t="shared" si="13"/>
        <v>52</v>
      </c>
      <c r="K75" s="129">
        <f t="shared" si="13"/>
        <v>0</v>
      </c>
      <c r="L75" s="129">
        <f t="shared" si="13"/>
        <v>0</v>
      </c>
      <c r="M75" s="129">
        <f t="shared" si="13"/>
        <v>0</v>
      </c>
      <c r="N75" s="130">
        <f t="shared" si="13"/>
        <v>52</v>
      </c>
      <c r="O75" s="128">
        <f t="shared" si="13"/>
        <v>0</v>
      </c>
      <c r="P75" s="129">
        <f t="shared" si="13"/>
        <v>0</v>
      </c>
      <c r="Q75" s="130">
        <f t="shared" si="13"/>
        <v>0</v>
      </c>
      <c r="R75" s="129">
        <f t="shared" si="13"/>
        <v>0</v>
      </c>
      <c r="S75" s="129">
        <f t="shared" si="13"/>
        <v>16.316250000000025</v>
      </c>
      <c r="T75" s="129">
        <f t="shared" si="13"/>
        <v>0</v>
      </c>
      <c r="U75" s="129">
        <f t="shared" si="13"/>
        <v>5.4387499999999989</v>
      </c>
      <c r="V75" s="129">
        <f t="shared" si="13"/>
        <v>6.5264999999999986</v>
      </c>
      <c r="W75" s="129">
        <f t="shared" si="13"/>
        <v>15.228500000000011</v>
      </c>
      <c r="X75" s="129">
        <f t="shared" si="13"/>
        <v>0</v>
      </c>
      <c r="Y75" s="129">
        <f t="shared" si="13"/>
        <v>28.281499999999994</v>
      </c>
      <c r="Z75" s="129">
        <f t="shared" si="13"/>
        <v>36.983499999999992</v>
      </c>
      <c r="AA75" s="130">
        <f t="shared" si="13"/>
        <v>108.77499999999998</v>
      </c>
      <c r="AB75" s="131">
        <f t="shared" si="13"/>
        <v>0.16666666666666652</v>
      </c>
    </row>
    <row r="76" spans="2:28">
      <c r="B76" s="132" t="str">
        <f t="shared" si="14"/>
        <v>Fall River Mills McArth*</v>
      </c>
      <c r="C76" s="133">
        <f t="shared" si="13"/>
        <v>0</v>
      </c>
      <c r="D76" s="133">
        <f t="shared" si="13"/>
        <v>29</v>
      </c>
      <c r="E76" s="133">
        <f t="shared" si="13"/>
        <v>11.412454758001086</v>
      </c>
      <c r="F76" s="134">
        <f t="shared" si="13"/>
        <v>0</v>
      </c>
      <c r="G76" s="134">
        <f t="shared" si="13"/>
        <v>0</v>
      </c>
      <c r="H76" s="134">
        <f t="shared" si="13"/>
        <v>0</v>
      </c>
      <c r="I76" s="135">
        <f t="shared" si="13"/>
        <v>11.412454758001086</v>
      </c>
      <c r="J76" s="133">
        <f t="shared" si="13"/>
        <v>11</v>
      </c>
      <c r="K76" s="134">
        <f t="shared" si="13"/>
        <v>0</v>
      </c>
      <c r="L76" s="134">
        <f t="shared" si="13"/>
        <v>0</v>
      </c>
      <c r="M76" s="134">
        <f t="shared" si="13"/>
        <v>0</v>
      </c>
      <c r="N76" s="135">
        <f t="shared" si="13"/>
        <v>11</v>
      </c>
      <c r="O76" s="133">
        <f t="shared" si="13"/>
        <v>0</v>
      </c>
      <c r="P76" s="134">
        <f t="shared" si="13"/>
        <v>0</v>
      </c>
      <c r="Q76" s="135">
        <f t="shared" si="13"/>
        <v>0</v>
      </c>
      <c r="R76" s="134">
        <f t="shared" si="13"/>
        <v>0</v>
      </c>
      <c r="S76" s="134">
        <f t="shared" si="13"/>
        <v>16.316250000000039</v>
      </c>
      <c r="T76" s="134">
        <f t="shared" si="13"/>
        <v>0</v>
      </c>
      <c r="U76" s="134">
        <f t="shared" si="13"/>
        <v>5.4387499999999998</v>
      </c>
      <c r="V76" s="134">
        <f t="shared" si="13"/>
        <v>6.5264999999997997</v>
      </c>
      <c r="W76" s="134">
        <f t="shared" si="13"/>
        <v>15.228500000000111</v>
      </c>
      <c r="X76" s="134">
        <f t="shared" si="13"/>
        <v>0</v>
      </c>
      <c r="Y76" s="134">
        <f t="shared" si="13"/>
        <v>28.281499999999966</v>
      </c>
      <c r="Z76" s="134">
        <f t="shared" si="13"/>
        <v>36.983500000000049</v>
      </c>
      <c r="AA76" s="135">
        <f t="shared" si="13"/>
        <v>108.77499999999941</v>
      </c>
      <c r="AB76" s="136">
        <f t="shared" si="13"/>
        <v>0.12285714285714278</v>
      </c>
    </row>
  </sheetData>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3c92860-72e0-443f-a101-423ea75ff4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D562CF159A4E4DB76696CED91FAEAA" ma:contentTypeVersion="17" ma:contentTypeDescription="Create a new document." ma:contentTypeScope="" ma:versionID="71cfa688ac8d0f7c3fb0b146a40f562c">
  <xsd:schema xmlns:xsd="http://www.w3.org/2001/XMLSchema" xmlns:xs="http://www.w3.org/2001/XMLSchema" xmlns:p="http://schemas.microsoft.com/office/2006/metadata/properties" xmlns:ns3="3684a349-736f-45a9-95c5-41fd04cd9332" xmlns:ns4="b3c92860-72e0-443f-a101-423ea75ff47e" targetNamespace="http://schemas.microsoft.com/office/2006/metadata/properties" ma:root="true" ma:fieldsID="781c0bccb66f56ce7bb2c664e62adfc7" ns3:_="" ns4:_="">
    <xsd:import namespace="3684a349-736f-45a9-95c5-41fd04cd9332"/>
    <xsd:import namespace="b3c92860-72e0-443f-a101-423ea75ff47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4a349-736f-45a9-95c5-41fd04cd93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92860-72e0-443f-a101-423ea75ff4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59EF4-DA2A-4E58-A159-FC88C314575F}">
  <ds:schemaRefs>
    <ds:schemaRef ds:uri="http://purl.org/dc/dcmitype/"/>
    <ds:schemaRef ds:uri="http://purl.org/dc/terms/"/>
    <ds:schemaRef ds:uri="http://schemas.microsoft.com/office/2006/metadata/properties"/>
    <ds:schemaRef ds:uri="3684a349-736f-45a9-95c5-41fd04cd9332"/>
    <ds:schemaRef ds:uri="http://purl.org/dc/elements/1.1/"/>
    <ds:schemaRef ds:uri="http://schemas.microsoft.com/office/2006/documentManagement/types"/>
    <ds:schemaRef ds:uri="http://www.w3.org/XML/1998/namespace"/>
    <ds:schemaRef ds:uri="b3c92860-72e0-443f-a101-423ea75ff47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81BE1E3-204E-4160-9EF1-2AAB025E6A8D}">
  <ds:schemaRefs>
    <ds:schemaRef ds:uri="http://schemas.microsoft.com/sharepoint/v3/contenttype/forms"/>
  </ds:schemaRefs>
</ds:datastoreItem>
</file>

<file path=customXml/itemProps3.xml><?xml version="1.0" encoding="utf-8"?>
<ds:datastoreItem xmlns:ds="http://schemas.openxmlformats.org/officeDocument/2006/customXml" ds:itemID="{8E7BD334-FF79-46DA-9F9A-573745691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4a349-736f-45a9-95c5-41fd04cd9332"/>
    <ds:schemaRef ds:uri="b3c92860-72e0-443f-a101-423ea75ff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Table 2</vt:lpstr>
      <vt:lpstr>T-3 See financial element</vt:lpstr>
      <vt:lpstr>T-4 See RTP SCS pgs 64-67</vt:lpstr>
      <vt:lpstr>T5-8 SGA_Parcels_2020_20Summary</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Afzalan, Nader@ARB</dc:creator>
  <cp:lastModifiedBy>Jenn Pollom</cp:lastModifiedBy>
  <dcterms:created xsi:type="dcterms:W3CDTF">2019-12-18T23:11:27Z</dcterms:created>
  <dcterms:modified xsi:type="dcterms:W3CDTF">2026-03-19T23:51:41Z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0x010100B6D562CF159A4E4DB76696CED91FAEAA</vt:lpwstr>
  </property>
</Properties>
</file>